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Website ringoconsult.com\Download\General\"/>
    </mc:Choice>
  </mc:AlternateContent>
  <bookViews>
    <workbookView xWindow="240" yWindow="0" windowWidth="10290" windowHeight="8475" tabRatio="725" firstSheet="1" activeTab="1"/>
  </bookViews>
  <sheets>
    <sheet name="SUMMARY LOADING PONTON 2012" sheetId="2" state="hidden" r:id="rId1"/>
    <sheet name="Rumus Royalty" sheetId="4" r:id="rId2"/>
    <sheet name="HBA 2009-2015" sheetId="6" r:id="rId3"/>
    <sheet name="Tabel" sheetId="9" r:id="rId4"/>
    <sheet name="Chart" sheetId="10" r:id="rId5"/>
    <sheet name="HPB Dec 2012" sheetId="5" r:id="rId6"/>
  </sheets>
  <definedNames>
    <definedName name="_xlnm.Print_Area" localSheetId="0">'SUMMARY LOADING PONTON 2012'!$A$1:$I$134</definedName>
  </definedNames>
  <calcPr calcId="152511"/>
</workbook>
</file>

<file path=xl/calcChain.xml><?xml version="1.0" encoding="utf-8"?>
<calcChain xmlns="http://schemas.openxmlformats.org/spreadsheetml/2006/main">
  <c r="C10" i="4" l="1"/>
  <c r="K30" i="6"/>
  <c r="J30" i="6"/>
  <c r="I30" i="6"/>
  <c r="H30" i="6"/>
  <c r="G30" i="6"/>
  <c r="F30" i="6"/>
  <c r="E30" i="6"/>
  <c r="D30" i="6"/>
  <c r="C30" i="6"/>
  <c r="B29" i="6"/>
  <c r="B28" i="6"/>
  <c r="B27" i="6"/>
  <c r="B26" i="6"/>
  <c r="B25" i="6"/>
  <c r="B11" i="6"/>
  <c r="B10" i="6"/>
  <c r="B9" i="6"/>
  <c r="B8" i="6"/>
  <c r="B7" i="6"/>
  <c r="B6" i="6"/>
  <c r="B5" i="6"/>
  <c r="K44" i="6"/>
  <c r="J44" i="6"/>
  <c r="I44" i="6"/>
  <c r="H44" i="6"/>
  <c r="G44" i="6"/>
  <c r="F44" i="6"/>
  <c r="E44" i="6"/>
  <c r="D44" i="6"/>
  <c r="C44" i="6"/>
  <c r="B43" i="6"/>
  <c r="B42" i="6"/>
  <c r="B41" i="6"/>
  <c r="B40" i="6"/>
  <c r="B39" i="6"/>
  <c r="B38" i="6"/>
  <c r="B37" i="6"/>
  <c r="B36" i="6"/>
  <c r="B35" i="6"/>
  <c r="B34" i="6"/>
  <c r="B33" i="6"/>
  <c r="B32" i="6"/>
  <c r="C118" i="6"/>
  <c r="J90" i="5" l="1"/>
  <c r="K121" i="6" l="1"/>
  <c r="K122" i="6" s="1"/>
  <c r="J121" i="6"/>
  <c r="J122" i="6" s="1"/>
  <c r="I121" i="6"/>
  <c r="I122" i="6" s="1"/>
  <c r="H121" i="6"/>
  <c r="H122" i="6" s="1"/>
  <c r="G121" i="6"/>
  <c r="G122" i="6" s="1"/>
  <c r="F121" i="6"/>
  <c r="F122" i="6" s="1"/>
  <c r="E121" i="6"/>
  <c r="E122" i="6" s="1"/>
  <c r="D121" i="6"/>
  <c r="D122" i="6" s="1"/>
  <c r="C121" i="6"/>
  <c r="C122" i="6" s="1"/>
  <c r="K118" i="6"/>
  <c r="K119" i="6" s="1"/>
  <c r="J118" i="6"/>
  <c r="J119" i="6" s="1"/>
  <c r="I118" i="6"/>
  <c r="I119" i="6" s="1"/>
  <c r="H118" i="6"/>
  <c r="H119" i="6" s="1"/>
  <c r="G118" i="6"/>
  <c r="G119" i="6" s="1"/>
  <c r="F118" i="6"/>
  <c r="F119" i="6" s="1"/>
  <c r="E118" i="6"/>
  <c r="E119" i="6" s="1"/>
  <c r="D118" i="6"/>
  <c r="D119" i="6" s="1"/>
  <c r="C119" i="6"/>
  <c r="K114" i="6"/>
  <c r="J114" i="6"/>
  <c r="I114" i="6"/>
  <c r="H114" i="6"/>
  <c r="G114" i="6"/>
  <c r="F114" i="6"/>
  <c r="E114" i="6"/>
  <c r="D114" i="6"/>
  <c r="C114" i="6"/>
  <c r="B113" i="6"/>
  <c r="B112" i="6"/>
  <c r="B111" i="6"/>
  <c r="B110" i="6"/>
  <c r="B109" i="6"/>
  <c r="B108" i="6"/>
  <c r="B107" i="6"/>
  <c r="B106" i="6"/>
  <c r="B105" i="6"/>
  <c r="B104" i="6"/>
  <c r="B103" i="6"/>
  <c r="B102" i="6"/>
  <c r="B99" i="6"/>
  <c r="B98" i="6"/>
  <c r="B97" i="6"/>
  <c r="B96" i="6"/>
  <c r="B95" i="6"/>
  <c r="B94" i="6"/>
  <c r="B93" i="6"/>
  <c r="B92" i="6"/>
  <c r="B91" i="6"/>
  <c r="B90" i="6"/>
  <c r="B89" i="6"/>
  <c r="B88" i="6"/>
  <c r="B85" i="6"/>
  <c r="B84" i="6"/>
  <c r="B83" i="6"/>
  <c r="B82" i="6"/>
  <c r="B81" i="6"/>
  <c r="B80" i="6"/>
  <c r="B79" i="6"/>
  <c r="B78" i="6"/>
  <c r="B77" i="6"/>
  <c r="B76" i="6"/>
  <c r="B75" i="6"/>
  <c r="B74" i="6"/>
  <c r="K72" i="6"/>
  <c r="J72" i="6"/>
  <c r="I72" i="6"/>
  <c r="H72" i="6"/>
  <c r="G72" i="6"/>
  <c r="F72" i="6"/>
  <c r="E72" i="6"/>
  <c r="D72" i="6"/>
  <c r="C72" i="6"/>
  <c r="B71" i="6"/>
  <c r="B70" i="6"/>
  <c r="B69" i="6"/>
  <c r="B68" i="6"/>
  <c r="B67" i="6"/>
  <c r="B66" i="6"/>
  <c r="B65" i="6"/>
  <c r="B64" i="6"/>
  <c r="B63" i="6"/>
  <c r="B62" i="6"/>
  <c r="B61" i="6"/>
  <c r="B60" i="6"/>
  <c r="K58" i="6"/>
  <c r="J58" i="6"/>
  <c r="I58" i="6"/>
  <c r="H58" i="6"/>
  <c r="G58" i="6"/>
  <c r="F58" i="6"/>
  <c r="E58" i="6"/>
  <c r="D58" i="6"/>
  <c r="C58" i="6"/>
  <c r="B57" i="6"/>
  <c r="B56" i="6"/>
  <c r="B55" i="6"/>
  <c r="B54" i="6"/>
  <c r="B53" i="6"/>
  <c r="B52" i="6"/>
  <c r="B51" i="6"/>
  <c r="B50" i="6"/>
  <c r="B49" i="6"/>
  <c r="B48" i="6"/>
  <c r="B47" i="6"/>
  <c r="B46" i="6"/>
  <c r="I90" i="5"/>
  <c r="J89" i="5"/>
  <c r="I89" i="5"/>
  <c r="J88" i="5"/>
  <c r="I88" i="5"/>
  <c r="P82" i="5"/>
  <c r="Q82" i="5" s="1"/>
  <c r="I82" i="5"/>
  <c r="P81" i="5"/>
  <c r="Q81" i="5" s="1"/>
  <c r="I81" i="5"/>
  <c r="P80" i="5"/>
  <c r="Q80" i="5" s="1"/>
  <c r="I80" i="5"/>
  <c r="P79" i="5"/>
  <c r="Q79" i="5" s="1"/>
  <c r="I79" i="5"/>
  <c r="P78" i="5"/>
  <c r="Q78" i="5" s="1"/>
  <c r="I78" i="5"/>
  <c r="P77" i="5"/>
  <c r="Q77" i="5" s="1"/>
  <c r="K77" i="5"/>
  <c r="L77" i="5" s="1"/>
  <c r="P76" i="5"/>
  <c r="Q76" i="5" s="1"/>
  <c r="K76" i="5"/>
  <c r="L76" i="5" s="1"/>
  <c r="P75" i="5"/>
  <c r="Q75" i="5" s="1"/>
  <c r="K75" i="5"/>
  <c r="L75" i="5" s="1"/>
  <c r="P74" i="5"/>
  <c r="Q74" i="5" s="1"/>
  <c r="K74" i="5"/>
  <c r="L74" i="5" s="1"/>
  <c r="P73" i="5"/>
  <c r="Q73" i="5" s="1"/>
  <c r="K73" i="5"/>
  <c r="L73" i="5" s="1"/>
  <c r="P72" i="5"/>
  <c r="Q72" i="5" s="1"/>
  <c r="K72" i="5"/>
  <c r="L72" i="5" s="1"/>
  <c r="P71" i="5"/>
  <c r="Q71" i="5" s="1"/>
  <c r="K71" i="5"/>
  <c r="L71" i="5" s="1"/>
  <c r="P70" i="5"/>
  <c r="Q70" i="5" s="1"/>
  <c r="K70" i="5"/>
  <c r="L70" i="5" s="1"/>
  <c r="P69" i="5"/>
  <c r="Q69" i="5" s="1"/>
  <c r="K69" i="5"/>
  <c r="L69" i="5" s="1"/>
  <c r="P68" i="5"/>
  <c r="Q68" i="5" s="1"/>
  <c r="L68" i="5"/>
  <c r="K68" i="5"/>
  <c r="P67" i="5"/>
  <c r="Q67" i="5" s="1"/>
  <c r="K67" i="5"/>
  <c r="L67" i="5" s="1"/>
  <c r="P66" i="5"/>
  <c r="Q66" i="5" s="1"/>
  <c r="K66" i="5"/>
  <c r="L66" i="5" s="1"/>
  <c r="P65" i="5"/>
  <c r="Q65" i="5" s="1"/>
  <c r="K65" i="5"/>
  <c r="L65" i="5" s="1"/>
  <c r="P64" i="5"/>
  <c r="Q64" i="5" s="1"/>
  <c r="K64" i="5"/>
  <c r="L64" i="5" s="1"/>
  <c r="P63" i="5"/>
  <c r="Q63" i="5" s="1"/>
  <c r="K63" i="5"/>
  <c r="L63" i="5" s="1"/>
  <c r="P62" i="5"/>
  <c r="Q62" i="5" s="1"/>
  <c r="K62" i="5"/>
  <c r="L62" i="5" s="1"/>
  <c r="P61" i="5"/>
  <c r="Q61" i="5" s="1"/>
  <c r="K61" i="5"/>
  <c r="L61" i="5" s="1"/>
  <c r="P60" i="5"/>
  <c r="Q60" i="5" s="1"/>
  <c r="K60" i="5"/>
  <c r="L60" i="5" s="1"/>
  <c r="P59" i="5"/>
  <c r="Q59" i="5" s="1"/>
  <c r="K59" i="5"/>
  <c r="L59" i="5" s="1"/>
  <c r="P58" i="5"/>
  <c r="Q58" i="5" s="1"/>
  <c r="K58" i="5"/>
  <c r="L58" i="5" s="1"/>
  <c r="P57" i="5"/>
  <c r="Q57" i="5" s="1"/>
  <c r="K57" i="5"/>
  <c r="L57" i="5" s="1"/>
  <c r="P56" i="5"/>
  <c r="Q56" i="5" s="1"/>
  <c r="K56" i="5"/>
  <c r="L56" i="5" s="1"/>
  <c r="P55" i="5"/>
  <c r="Q55" i="5" s="1"/>
  <c r="K55" i="5"/>
  <c r="L55" i="5" s="1"/>
  <c r="P54" i="5"/>
  <c r="Q54" i="5" s="1"/>
  <c r="K54" i="5"/>
  <c r="L54" i="5" s="1"/>
  <c r="P53" i="5"/>
  <c r="Q53" i="5" s="1"/>
  <c r="K53" i="5"/>
  <c r="L53" i="5" s="1"/>
  <c r="P52" i="5"/>
  <c r="Q52" i="5" s="1"/>
  <c r="K52" i="5"/>
  <c r="L52" i="5" s="1"/>
  <c r="P51" i="5"/>
  <c r="Q51" i="5" s="1"/>
  <c r="K51" i="5"/>
  <c r="L51" i="5" s="1"/>
  <c r="P50" i="5"/>
  <c r="Q50" i="5" s="1"/>
  <c r="K50" i="5"/>
  <c r="L50" i="5" s="1"/>
  <c r="P49" i="5"/>
  <c r="Q49" i="5" s="1"/>
  <c r="K49" i="5"/>
  <c r="L49" i="5" s="1"/>
  <c r="P48" i="5"/>
  <c r="Q48" i="5" s="1"/>
  <c r="K48" i="5"/>
  <c r="L48" i="5" s="1"/>
  <c r="P47" i="5"/>
  <c r="Q47" i="5" s="1"/>
  <c r="K47" i="5"/>
  <c r="L47" i="5" s="1"/>
  <c r="P46" i="5"/>
  <c r="Q46" i="5" s="1"/>
  <c r="K46" i="5"/>
  <c r="L46" i="5" s="1"/>
  <c r="P45" i="5"/>
  <c r="Q45" i="5" s="1"/>
  <c r="K45" i="5"/>
  <c r="L45" i="5" s="1"/>
  <c r="P44" i="5"/>
  <c r="Q44" i="5" s="1"/>
  <c r="K44" i="5"/>
  <c r="L44" i="5" s="1"/>
  <c r="P43" i="5"/>
  <c r="Q43" i="5" s="1"/>
  <c r="K43" i="5"/>
  <c r="L43" i="5" s="1"/>
  <c r="P42" i="5"/>
  <c r="Q42" i="5" s="1"/>
  <c r="K42" i="5"/>
  <c r="L42" i="5" s="1"/>
  <c r="P41" i="5"/>
  <c r="Q41" i="5" s="1"/>
  <c r="K41" i="5"/>
  <c r="L41" i="5" s="1"/>
  <c r="P40" i="5"/>
  <c r="Q40" i="5" s="1"/>
  <c r="K40" i="5"/>
  <c r="L40" i="5" s="1"/>
  <c r="P39" i="5"/>
  <c r="Q39" i="5" s="1"/>
  <c r="K39" i="5"/>
  <c r="L39" i="5" s="1"/>
  <c r="P38" i="5"/>
  <c r="Q38" i="5" s="1"/>
  <c r="K38" i="5"/>
  <c r="L38" i="5" s="1"/>
  <c r="P37" i="5"/>
  <c r="Q37" i="5" s="1"/>
  <c r="K37" i="5"/>
  <c r="L37" i="5" s="1"/>
  <c r="P36" i="5"/>
  <c r="Q36" i="5" s="1"/>
  <c r="K36" i="5"/>
  <c r="L36" i="5" s="1"/>
  <c r="P35" i="5"/>
  <c r="Q35" i="5" s="1"/>
  <c r="K35" i="5"/>
  <c r="L35" i="5" s="1"/>
  <c r="P34" i="5"/>
  <c r="Q34" i="5" s="1"/>
  <c r="K34" i="5"/>
  <c r="L34" i="5" s="1"/>
  <c r="P33" i="5"/>
  <c r="Q33" i="5" s="1"/>
  <c r="K33" i="5"/>
  <c r="L33" i="5" s="1"/>
  <c r="P32" i="5"/>
  <c r="Q32" i="5" s="1"/>
  <c r="K32" i="5"/>
  <c r="L32" i="5" s="1"/>
  <c r="P31" i="5"/>
  <c r="Q31" i="5" s="1"/>
  <c r="K31" i="5"/>
  <c r="L31" i="5" s="1"/>
  <c r="P30" i="5"/>
  <c r="Q30" i="5" s="1"/>
  <c r="K30" i="5"/>
  <c r="L30" i="5" s="1"/>
  <c r="P29" i="5"/>
  <c r="Q29" i="5" s="1"/>
  <c r="K29" i="5"/>
  <c r="L29" i="5" s="1"/>
  <c r="P28" i="5"/>
  <c r="Q28" i="5" s="1"/>
  <c r="K28" i="5"/>
  <c r="L28" i="5" s="1"/>
  <c r="P27" i="5"/>
  <c r="Q27" i="5" s="1"/>
  <c r="K27" i="5"/>
  <c r="L27" i="5" s="1"/>
  <c r="P26" i="5"/>
  <c r="Q26" i="5" s="1"/>
  <c r="K26" i="5"/>
  <c r="L26" i="5" s="1"/>
  <c r="P25" i="5"/>
  <c r="Q25" i="5" s="1"/>
  <c r="K25" i="5"/>
  <c r="L25" i="5" s="1"/>
  <c r="P24" i="5"/>
  <c r="Q24" i="5" s="1"/>
  <c r="K24" i="5"/>
  <c r="L24" i="5" s="1"/>
  <c r="P23" i="5"/>
  <c r="Q23" i="5" s="1"/>
  <c r="K23" i="5"/>
  <c r="L23" i="5" s="1"/>
  <c r="P22" i="5"/>
  <c r="Q22" i="5" s="1"/>
  <c r="K22" i="5"/>
  <c r="L22" i="5" s="1"/>
  <c r="P21" i="5"/>
  <c r="Q21" i="5" s="1"/>
  <c r="K21" i="5"/>
  <c r="L21" i="5" s="1"/>
  <c r="I18" i="5"/>
  <c r="K18" i="5" s="1"/>
  <c r="L18" i="5" s="1"/>
  <c r="L17" i="5"/>
  <c r="K17" i="5"/>
  <c r="K16" i="5"/>
  <c r="L16" i="5" s="1"/>
  <c r="K15" i="5"/>
  <c r="L15" i="5" s="1"/>
  <c r="K14" i="5"/>
  <c r="L14" i="5" s="1"/>
  <c r="K13" i="5"/>
  <c r="L13" i="5" s="1"/>
  <c r="K12" i="5"/>
  <c r="L12" i="5" s="1"/>
  <c r="L11" i="5"/>
  <c r="K11" i="5"/>
  <c r="H35" i="4"/>
  <c r="G31" i="4"/>
  <c r="H26" i="4"/>
  <c r="H25" i="4"/>
  <c r="H24" i="4"/>
  <c r="H23" i="4"/>
  <c r="H22" i="4"/>
  <c r="H21" i="4"/>
  <c r="H15" i="4"/>
  <c r="H14" i="4"/>
  <c r="H13" i="4"/>
  <c r="H7" i="4"/>
  <c r="H8" i="4" s="1"/>
  <c r="H6" i="4"/>
  <c r="K80" i="5" l="1"/>
  <c r="K88" i="5"/>
  <c r="L88" i="5" s="1"/>
  <c r="H27" i="4"/>
  <c r="K79" i="5"/>
  <c r="L89" i="5"/>
  <c r="K89" i="5"/>
  <c r="H16" i="4"/>
  <c r="L79" i="5"/>
  <c r="K90" i="5"/>
  <c r="L90" i="5" s="1"/>
  <c r="K81" i="5"/>
  <c r="L81" i="5" s="1"/>
  <c r="H10" i="4"/>
  <c r="H29" i="4" s="1"/>
  <c r="L80" i="5"/>
  <c r="K78" i="5"/>
  <c r="L78" i="5" s="1"/>
  <c r="K82" i="5"/>
  <c r="L82" i="5" s="1"/>
  <c r="H18" i="4" l="1"/>
  <c r="H33" i="4" l="1"/>
  <c r="H37" i="4" s="1"/>
  <c r="H31" i="4"/>
  <c r="O191" i="2" l="1"/>
  <c r="K167" i="2"/>
  <c r="K157" i="2"/>
  <c r="I140" i="2"/>
  <c r="L114" i="2" s="1"/>
  <c r="I132" i="2"/>
  <c r="L106" i="2" s="1"/>
  <c r="L131" i="2"/>
  <c r="L130" i="2"/>
  <c r="L129" i="2"/>
  <c r="L128" i="2"/>
  <c r="L127" i="2"/>
  <c r="L126" i="2"/>
  <c r="L125" i="2"/>
  <c r="L124" i="2"/>
  <c r="L123" i="2"/>
  <c r="L122" i="2"/>
  <c r="L121" i="2"/>
  <c r="I121" i="2"/>
  <c r="L95" i="2" s="1"/>
  <c r="L120" i="2"/>
  <c r="L119" i="2"/>
  <c r="L118" i="2"/>
  <c r="L117" i="2"/>
  <c r="L116" i="2"/>
  <c r="L115" i="2"/>
  <c r="L113" i="2"/>
  <c r="L112" i="2"/>
  <c r="L111" i="2"/>
  <c r="L110" i="2"/>
  <c r="L109" i="2"/>
  <c r="L108" i="2"/>
  <c r="L107" i="2"/>
  <c r="L105" i="2"/>
  <c r="L104" i="2"/>
  <c r="L103" i="2"/>
  <c r="L102" i="2"/>
  <c r="L101" i="2"/>
  <c r="I101" i="2"/>
  <c r="L100" i="2"/>
  <c r="L99" i="2"/>
  <c r="L98" i="2"/>
  <c r="L97" i="2"/>
  <c r="L96" i="2"/>
  <c r="L94" i="2"/>
  <c r="L93" i="2"/>
  <c r="L92" i="2"/>
  <c r="L91" i="2"/>
  <c r="L90" i="2"/>
  <c r="L89" i="2"/>
  <c r="L88" i="2"/>
  <c r="L87" i="2"/>
  <c r="L86" i="2"/>
  <c r="L85" i="2"/>
  <c r="L84" i="2"/>
  <c r="L83" i="2"/>
  <c r="L82" i="2"/>
  <c r="L81" i="2"/>
  <c r="L80" i="2"/>
  <c r="L79" i="2"/>
  <c r="L78" i="2"/>
  <c r="L77" i="2"/>
  <c r="L76" i="2"/>
  <c r="L74" i="2"/>
  <c r="L73" i="2"/>
  <c r="L72" i="2"/>
  <c r="L71" i="2"/>
  <c r="L70" i="2"/>
  <c r="L69" i="2"/>
  <c r="L68" i="2"/>
  <c r="L67" i="2"/>
  <c r="L66" i="2"/>
  <c r="L65" i="2"/>
  <c r="L64" i="2"/>
  <c r="L63" i="2"/>
  <c r="L62" i="2"/>
  <c r="L61" i="2"/>
  <c r="L60" i="2"/>
  <c r="L59" i="2"/>
  <c r="L58" i="2"/>
  <c r="L57" i="2"/>
  <c r="R56" i="2"/>
  <c r="L56" i="2"/>
  <c r="R55" i="2"/>
  <c r="L55" i="2"/>
  <c r="R54" i="2"/>
  <c r="L54" i="2"/>
  <c r="R53" i="2"/>
  <c r="L53" i="2"/>
  <c r="R52" i="2"/>
  <c r="L52" i="2"/>
  <c r="R51" i="2"/>
  <c r="L51" i="2"/>
  <c r="R50" i="2"/>
  <c r="L50" i="2"/>
  <c r="R49" i="2"/>
  <c r="L49" i="2"/>
  <c r="R48" i="2"/>
  <c r="L48" i="2"/>
  <c r="R47" i="2"/>
  <c r="L47" i="2"/>
  <c r="R46" i="2"/>
  <c r="L46" i="2"/>
  <c r="R45" i="2"/>
  <c r="L45" i="2"/>
  <c r="R44" i="2"/>
  <c r="L44" i="2"/>
  <c r="R43" i="2"/>
  <c r="L43" i="2"/>
  <c r="R42" i="2"/>
  <c r="L42" i="2"/>
  <c r="R41" i="2"/>
  <c r="L41" i="2"/>
  <c r="R40" i="2"/>
  <c r="L40" i="2"/>
  <c r="R39" i="2"/>
  <c r="L39" i="2"/>
  <c r="R38" i="2"/>
  <c r="L38" i="2"/>
  <c r="R37" i="2"/>
  <c r="L37" i="2"/>
  <c r="R36" i="2"/>
  <c r="L36" i="2"/>
  <c r="R35" i="2"/>
  <c r="L35" i="2"/>
  <c r="R34" i="2"/>
  <c r="L34" i="2"/>
  <c r="R33" i="2"/>
  <c r="L33" i="2"/>
  <c r="R32" i="2"/>
  <c r="L32" i="2"/>
  <c r="R31" i="2"/>
  <c r="L31" i="2"/>
  <c r="R30" i="2"/>
  <c r="L30" i="2"/>
  <c r="R29" i="2"/>
  <c r="L29" i="2"/>
  <c r="R28" i="2"/>
  <c r="L28" i="2"/>
  <c r="R27" i="2"/>
  <c r="L27" i="2"/>
  <c r="R26" i="2"/>
  <c r="L26" i="2"/>
  <c r="R25" i="2"/>
  <c r="L25" i="2"/>
  <c r="R24" i="2"/>
  <c r="L24" i="2"/>
  <c r="R23" i="2"/>
  <c r="L23" i="2"/>
  <c r="R22" i="2"/>
  <c r="L22" i="2"/>
  <c r="R21" i="2"/>
  <c r="L21" i="2"/>
  <c r="R20" i="2"/>
  <c r="L20" i="2"/>
  <c r="R19" i="2"/>
  <c r="L19" i="2"/>
  <c r="R18" i="2"/>
  <c r="L18" i="2"/>
  <c r="R17" i="2"/>
  <c r="L17" i="2"/>
  <c r="R16" i="2"/>
  <c r="L16" i="2"/>
  <c r="R15" i="2"/>
  <c r="L15" i="2"/>
  <c r="R14" i="2"/>
  <c r="L14" i="2"/>
  <c r="R13" i="2"/>
  <c r="L13" i="2"/>
  <c r="R12" i="2"/>
  <c r="L12" i="2"/>
  <c r="R11" i="2"/>
  <c r="L11" i="2"/>
  <c r="R10" i="2"/>
  <c r="L10" i="2"/>
  <c r="R9" i="2"/>
  <c r="L9" i="2"/>
  <c r="R8" i="2"/>
  <c r="L8" i="2"/>
  <c r="R7" i="2"/>
  <c r="L7" i="2"/>
  <c r="R6" i="2"/>
  <c r="L6" i="2"/>
  <c r="I158" i="2" l="1"/>
  <c r="L133" i="2"/>
  <c r="L75" i="2"/>
</calcChain>
</file>

<file path=xl/comments1.xml><?xml version="1.0" encoding="utf-8"?>
<comments xmlns="http://schemas.openxmlformats.org/spreadsheetml/2006/main">
  <authors>
    <author>ismail - [2010]</author>
  </authors>
  <commentList>
    <comment ref="K58" authorId="0" shapeId="0">
      <text>
        <r>
          <rPr>
            <b/>
            <sz val="9"/>
            <color indexed="81"/>
            <rFont val="Tahoma"/>
            <family val="2"/>
          </rPr>
          <t>ismail - [2010]:</t>
        </r>
        <r>
          <rPr>
            <sz val="9"/>
            <color indexed="81"/>
            <rFont val="Tahoma"/>
            <family val="2"/>
          </rPr>
          <t xml:space="preserve">
Belum pasti pasanganya yg mana</t>
        </r>
      </text>
    </comment>
    <comment ref="K75" authorId="0" shapeId="0">
      <text>
        <r>
          <rPr>
            <b/>
            <sz val="9"/>
            <color indexed="81"/>
            <rFont val="Tahoma"/>
            <family val="2"/>
          </rPr>
          <t>ismail - [2010]:</t>
        </r>
        <r>
          <rPr>
            <sz val="9"/>
            <color indexed="81"/>
            <rFont val="Tahoma"/>
            <family val="2"/>
          </rPr>
          <t xml:space="preserve">
Belum tau persis pasanganya yg mana</t>
        </r>
      </text>
    </comment>
    <comment ref="K95" authorId="0" shapeId="0">
      <text>
        <r>
          <rPr>
            <b/>
            <sz val="9"/>
            <color indexed="81"/>
            <rFont val="Tahoma"/>
            <family val="2"/>
          </rPr>
          <t>ismail - [2010]:</t>
        </r>
        <r>
          <rPr>
            <sz val="9"/>
            <color indexed="81"/>
            <rFont val="Tahoma"/>
            <family val="2"/>
          </rPr>
          <t xml:space="preserve">
Belum tau pasanganya yang mana</t>
        </r>
      </text>
    </comment>
    <comment ref="K106" authorId="0" shapeId="0">
      <text>
        <r>
          <rPr>
            <b/>
            <sz val="9"/>
            <color indexed="81"/>
            <rFont val="Tahoma"/>
            <family val="2"/>
          </rPr>
          <t>ismail - [2010]:</t>
        </r>
        <r>
          <rPr>
            <sz val="9"/>
            <color indexed="81"/>
            <rFont val="Tahoma"/>
            <family val="2"/>
          </rPr>
          <t xml:space="preserve">
Belum tau persis pasanganya</t>
        </r>
      </text>
    </comment>
    <comment ref="K114" authorId="0" shapeId="0">
      <text>
        <r>
          <rPr>
            <b/>
            <sz val="9"/>
            <color indexed="81"/>
            <rFont val="Tahoma"/>
            <family val="2"/>
          </rPr>
          <t>ismail - [2010]:</t>
        </r>
        <r>
          <rPr>
            <sz val="9"/>
            <color indexed="81"/>
            <rFont val="Tahoma"/>
            <family val="2"/>
          </rPr>
          <t xml:space="preserve">
Belum tau pasanganya yang mana</t>
        </r>
      </text>
    </comment>
  </commentList>
</comments>
</file>

<file path=xl/comments2.xml><?xml version="1.0" encoding="utf-8"?>
<comments xmlns="http://schemas.openxmlformats.org/spreadsheetml/2006/main">
  <authors>
    <author>user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>tidak harus diisi</t>
        </r>
      </text>
    </comment>
    <comment ref="C7" authorId="0" shapeId="0">
      <text>
        <r>
          <rPr>
            <b/>
            <sz val="9"/>
            <color indexed="81"/>
            <rFont val="Tahoma"/>
            <family val="2"/>
          </rPr>
          <t>Masukkan format tanggal</t>
        </r>
      </text>
    </comment>
    <comment ref="H7" authorId="0" shapeId="0">
      <text>
        <r>
          <rPr>
            <b/>
            <sz val="9"/>
            <color indexed="81"/>
            <rFont val="Tahoma"/>
            <family val="2"/>
          </rPr>
          <t>Tidak ada rumus/pentunjuk di peraturan (hanya berdasarkan logika dari daftar HPB marker)</t>
        </r>
      </text>
    </comment>
    <comment ref="C8" authorId="0" shapeId="0">
      <text>
        <r>
          <rPr>
            <b/>
            <sz val="9"/>
            <color indexed="81"/>
            <rFont val="Tahoma"/>
            <family val="2"/>
          </rPr>
          <t>dalam ton (MT)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20" authorId="0" shapeId="0">
      <text>
        <r>
          <rPr>
            <b/>
            <sz val="9"/>
            <color indexed="81"/>
            <rFont val="Tahoma"/>
            <family val="2"/>
          </rPr>
          <t>Rumus perlu dicheck khusus asuransi</t>
        </r>
      </text>
    </comment>
    <comment ref="H25" authorId="0" shapeId="0">
      <text>
        <r>
          <rPr>
            <b/>
            <sz val="9"/>
            <color indexed="81"/>
            <rFont val="Tahoma"/>
            <family val="2"/>
          </rPr>
          <t xml:space="preserve">Not applicable </t>
        </r>
      </text>
    </comment>
    <comment ref="H26" authorId="0" shapeId="0">
      <text>
        <r>
          <rPr>
            <b/>
            <sz val="9"/>
            <color indexed="81"/>
            <rFont val="Tahoma"/>
            <family val="2"/>
          </rPr>
          <t xml:space="preserve">Not applicable </t>
        </r>
      </text>
    </comment>
    <comment ref="H35" authorId="0" shapeId="0">
      <text>
        <r>
          <rPr>
            <sz val="9"/>
            <color indexed="81"/>
            <rFont val="Tahoma"/>
            <family val="2"/>
          </rPr>
          <t xml:space="preserve">ADB (air dried basis)
</t>
        </r>
      </text>
    </comment>
  </commentList>
</comments>
</file>

<file path=xl/sharedStrings.xml><?xml version="1.0" encoding="utf-8"?>
<sst xmlns="http://schemas.openxmlformats.org/spreadsheetml/2006/main" count="962" uniqueCount="364">
  <si>
    <t>Volume</t>
  </si>
  <si>
    <t>Pelabuhan II</t>
  </si>
  <si>
    <t>BG. RMN 2504</t>
  </si>
  <si>
    <t>Pelabuhan I</t>
  </si>
  <si>
    <t>PT. Zen Jaya Indonesia</t>
  </si>
  <si>
    <t>PT. Sungai Berlian Bakti</t>
  </si>
  <si>
    <t>PT Sentosa Laju Energy</t>
  </si>
  <si>
    <t>BG. Rimau 2506</t>
  </si>
  <si>
    <t>BG. RIMAU 2506</t>
  </si>
  <si>
    <t>Coal Pulse PTR LTD</t>
  </si>
  <si>
    <t>BG. RMN 2509</t>
  </si>
  <si>
    <t>BG. Prima Sakti 07</t>
  </si>
  <si>
    <t>PT. SENTOSA LAJU ENERGY</t>
  </si>
  <si>
    <t>MV. JS LIBERTY</t>
  </si>
  <si>
    <t>118 SBB-SKAB/I/2012</t>
  </si>
  <si>
    <t>BG.RMN 2504/TB.KSA 22</t>
  </si>
  <si>
    <t>119 SBB-SKAB/I/2012</t>
  </si>
  <si>
    <t>BG.RIMAU 2506/TB.LELUASA</t>
  </si>
  <si>
    <t>120 SBB-SKAB/I/2012</t>
  </si>
  <si>
    <t>BG.RMN 2503/TB.KSA 35</t>
  </si>
  <si>
    <t>121 SBB-SKAB/I/2012</t>
  </si>
  <si>
    <t>BG.SEA MASTER/TB.HIKMAH 02</t>
  </si>
  <si>
    <t>122 SBB-SKAB/I/2012</t>
  </si>
  <si>
    <t>BG.NOBEL SEA/TB.ROBBY 88</t>
  </si>
  <si>
    <t>123 SBB-SKAB/I/2012</t>
  </si>
  <si>
    <t>BG.RMN 2501/TB.KSA 43</t>
  </si>
  <si>
    <t>124 SBB-SKAB/I/2012</t>
  </si>
  <si>
    <t>BG.RMN 2507/TB.KSA 34</t>
  </si>
  <si>
    <t>125 SBB-SKAB/I/2012</t>
  </si>
  <si>
    <t>126 SBB-SKAB/I/2012</t>
  </si>
  <si>
    <t>127 SBB-SKAB/I/2012</t>
  </si>
  <si>
    <t>128 SBB-SKAB/I/2012</t>
  </si>
  <si>
    <t>MV.TIANJIN VENTURE</t>
  </si>
  <si>
    <t>001 SBB-SKAB/II/2012</t>
  </si>
  <si>
    <t>BG.SEA MASTER I/TB.HIKMAH 02</t>
  </si>
  <si>
    <t>002 SBB-SKAB/II/2012</t>
  </si>
  <si>
    <t>MV. KAITY L</t>
  </si>
  <si>
    <t>003 SBB-SKAB/II/2012</t>
  </si>
  <si>
    <t>BG.LIUS EMAS/TB. L FORTUNA</t>
  </si>
  <si>
    <t>004 SBB-SKAB/II/2012</t>
  </si>
  <si>
    <t>005 SBB-SKAB/II/2012</t>
  </si>
  <si>
    <t>006 SBB-SKAB/II/2012</t>
  </si>
  <si>
    <t>007 SBB-SKAB/II/2012</t>
  </si>
  <si>
    <t>BG.ASIA RAIDER 301/TB.KING FISHER 301</t>
  </si>
  <si>
    <t>008 SBB-SKAB/II/2012</t>
  </si>
  <si>
    <t>BG.ASIA STAR 808/TB. KING FISHER 505</t>
  </si>
  <si>
    <t>009 SBB-SKAB/II/2012</t>
  </si>
  <si>
    <t>BG.NOBEL SEA 231/TB.KARYA MAKMUR</t>
  </si>
  <si>
    <t>010 SBB-SKAB/II/2012</t>
  </si>
  <si>
    <t>BG.LIUS EMAS/TB. L. FORTUNA</t>
  </si>
  <si>
    <t>011 SBB-SKAB/III/2012</t>
  </si>
  <si>
    <t>012 SBB-SKAB/III/2012</t>
  </si>
  <si>
    <t>MV.NAVIOS MERIDIAN</t>
  </si>
  <si>
    <t>013 SBB-SKAB/III/2012</t>
  </si>
  <si>
    <t>BG.DIAMOND 1/TB.CLEAVENT 1</t>
  </si>
  <si>
    <t>014 SBB-SKAB/III/2012</t>
  </si>
  <si>
    <t>MV. MANDARIN RIVER</t>
  </si>
  <si>
    <t>015 SBB-SKAB/III/2012</t>
  </si>
  <si>
    <t>016 SBB-SKAB/III/2012</t>
  </si>
  <si>
    <t>BG. SEA MASTER / TB. HIKMAH 02</t>
  </si>
  <si>
    <t>017 SBB-SKAB/IV/2012</t>
  </si>
  <si>
    <t>BG.NOBEL SEA 232/TB.ROBBY 88</t>
  </si>
  <si>
    <t>018 SBB-SKAB/IV/2012</t>
  </si>
  <si>
    <t>BG.PRIMA SAKTI 06/TB.DELTA ABADI 3</t>
  </si>
  <si>
    <t>MV.ALPINE TRADER</t>
  </si>
  <si>
    <t>019 SBB-SKAB/IV/2012</t>
  </si>
  <si>
    <t>020 SBB-SKAB/IV/2012</t>
  </si>
  <si>
    <t>021 SBB-SKAB/IV/2012</t>
  </si>
  <si>
    <t>022 SBB-SKAB/IV/2012</t>
  </si>
  <si>
    <t>023 SBB-SKAB/IV/2012</t>
  </si>
  <si>
    <t>BG.PRIMA SAKTI 05/TB.PRIMA STAR 2</t>
  </si>
  <si>
    <t>024 SBB-SKAB/IV/2012</t>
  </si>
  <si>
    <t>025 SBB-SKAB/IV/2012</t>
  </si>
  <si>
    <t>MV.NIKOLAS III</t>
  </si>
  <si>
    <t>026 SBB-SKAB/V/2012</t>
  </si>
  <si>
    <t>027 SBB-SKAB/V/2012</t>
  </si>
  <si>
    <t>28 SBB-SKAB/V/2012</t>
  </si>
  <si>
    <t>29 SBB-SKAB/V/2012</t>
  </si>
  <si>
    <t>30 SBB-SKAB/V/2012</t>
  </si>
  <si>
    <t>BG.ASIA RAIDER 301/TB.KINGFISHER 301</t>
  </si>
  <si>
    <t>32 SBB-SKAB/V/2012</t>
  </si>
  <si>
    <t>34 SBB-SKAB/V/2012</t>
  </si>
  <si>
    <t>MV.MEDI VALENCIA</t>
  </si>
  <si>
    <t>35 SBB-SKAB/V/2012</t>
  </si>
  <si>
    <t>36 SBB-SKAB/V/2012</t>
  </si>
  <si>
    <t>38 SBB-SKAB/V/2012</t>
  </si>
  <si>
    <t>40 SBB-SKAB/V/2012</t>
  </si>
  <si>
    <t>42 SBB-SKAB/V/2012</t>
  </si>
  <si>
    <t>44 SBB-SKAB/V/2012</t>
  </si>
  <si>
    <t>MV.PUFFIN BULKER</t>
  </si>
  <si>
    <t>45 SBB-SKAB/VI/2012</t>
  </si>
  <si>
    <t>46 SBB-SKAB/VI/2012</t>
  </si>
  <si>
    <t>47 SBB-SKAB/VI/2012</t>
  </si>
  <si>
    <t>PT. ENERGY LESTARI SENTOSA</t>
  </si>
  <si>
    <t>48 SBB-SKAB/VI/2012</t>
  </si>
  <si>
    <t>49 SBB-SKAB/VI/2012</t>
  </si>
  <si>
    <t>50 SBB-SKAB/VI/2012</t>
  </si>
  <si>
    <t>51 SBB-SKAB/VI/2012</t>
  </si>
  <si>
    <t>52 SBB-SKAB/VI/2012</t>
  </si>
  <si>
    <t>53 SBB-SKAB/VI/2012</t>
  </si>
  <si>
    <t>BG.ROBBY 26/TB.BIG FAIR M T 2</t>
  </si>
  <si>
    <t>54 SBB-SKAB/VI/2012</t>
  </si>
  <si>
    <t>MV.STAR GLOBE</t>
  </si>
  <si>
    <t>55 SBB-SKAB/VI/2012</t>
  </si>
  <si>
    <t>56 SBB-SKAB/VI/2012</t>
  </si>
  <si>
    <t>57 SBB-SKAB/VI/2012</t>
  </si>
  <si>
    <t>58 SBB-SKAB/VI/2012</t>
  </si>
  <si>
    <t xml:space="preserve">MV. APJ SURYAVIR </t>
  </si>
  <si>
    <t>59 SBB-SKAB/VII/2012</t>
  </si>
  <si>
    <t>60 SBB-SKAB/VII/2012</t>
  </si>
  <si>
    <t>61 SBB-SKAB/VII/2012</t>
  </si>
  <si>
    <t>62 SBB-SKAB/VII/2012</t>
  </si>
  <si>
    <t>63 SBB-SKAB/VII/2012</t>
  </si>
  <si>
    <t>BG.ASIA RIDER 301/TB.KINGFISHER 301</t>
  </si>
  <si>
    <t>MV.ANNE V7</t>
  </si>
  <si>
    <t>64 SBB-SKAB/VIII/2012</t>
  </si>
  <si>
    <t>MV.ANNE V8</t>
  </si>
  <si>
    <t>65 SBB-SKAB/VIII/2012</t>
  </si>
  <si>
    <t>BG.RMN 2509/TB.KSA 42</t>
  </si>
  <si>
    <t>MV. UBC LIMAS</t>
  </si>
  <si>
    <t>66 SBB-SKAB/VIII/2012</t>
  </si>
  <si>
    <t>MV.UBC LIMAS</t>
  </si>
  <si>
    <t>67 SBB-SKAB/VIII/2012</t>
  </si>
  <si>
    <t>68 SBB-SKAB/VIII/2012</t>
  </si>
  <si>
    <t>69 SBB-SKAB/VIII/2012</t>
  </si>
  <si>
    <t>70 SBB-SKAB/VIII/2012</t>
  </si>
  <si>
    <t>BG. SEA MASTER I / TB. HIKMAH 02</t>
  </si>
  <si>
    <t>MV.PORT MACAU</t>
  </si>
  <si>
    <t>71 SBB-SKAB/VIII/2012</t>
  </si>
  <si>
    <t>72 SBB-SKAB/VIII/2012</t>
  </si>
  <si>
    <t>73 SBB-SKAB/VIII/2012</t>
  </si>
  <si>
    <t>BG.RMN 2506/TB.KSA 33</t>
  </si>
  <si>
    <t>74 SBB-SKAB/VIII/2012</t>
  </si>
  <si>
    <t>75 SBB-SKAB/VIII/2012</t>
  </si>
  <si>
    <t>BG.SEA MASTER 1/TB.HIKMAH 02</t>
  </si>
  <si>
    <t>76 SBB-SKAB/VIII/2012</t>
  </si>
  <si>
    <t>77 SBB-SKAB/VIII/2012</t>
  </si>
  <si>
    <t>78 SBB-SKAB/VIII/2012</t>
  </si>
  <si>
    <t>BG.LIUS EMAS/TB. L.FORTUNA</t>
  </si>
  <si>
    <t>79 SBB-SKAB/VIII/2012</t>
  </si>
  <si>
    <t>MV.NEMTAS 4</t>
  </si>
  <si>
    <t>80 SBB-SKAB/IX/2012</t>
  </si>
  <si>
    <t>81 SBB-SKAB/IX/2012</t>
  </si>
  <si>
    <t>BG.LIUS EMAS /TB. L.FORTUNA</t>
  </si>
  <si>
    <t>82 SBB-SKAB/IX/2012</t>
  </si>
  <si>
    <t>MV.STAR NORITA</t>
  </si>
  <si>
    <t>83 SBB-SKAB/IX/2012</t>
  </si>
  <si>
    <t>84 SBB-SKAB/IX/2012</t>
  </si>
  <si>
    <t>85 SBB-SKAB/IX/2012</t>
  </si>
  <si>
    <t>86 SBB-SKAB/IX/2012</t>
  </si>
  <si>
    <t>87 SBB-SKAB/IX/2012</t>
  </si>
  <si>
    <t>88 SBB-SKAB/IX/2012</t>
  </si>
  <si>
    <t>89 SBB-SKAB/IX/2012</t>
  </si>
  <si>
    <t>90 SBB-SKAB/IX/2012</t>
  </si>
  <si>
    <t>91 SBB-SKAB/IX/2012</t>
  </si>
  <si>
    <t>92 SBB-SKAB/X/2012</t>
  </si>
  <si>
    <t>MV.SPAR CORVUS</t>
  </si>
  <si>
    <t>93 SBB-SKAB/X/2012</t>
  </si>
  <si>
    <t>94 SBB-SKAB/X/2012</t>
  </si>
  <si>
    <t>MV.DENSA EAGLE</t>
  </si>
  <si>
    <t>95 SBB-SKAB/X/2012</t>
  </si>
  <si>
    <t>BG.PRIMA SAKTI 07/TB.PRIMA STAR 12</t>
  </si>
  <si>
    <t>96 SBB-SKAB/X/2012</t>
  </si>
  <si>
    <t>97 SBB-SKAB/X/2012</t>
  </si>
  <si>
    <t>98 SBB-SKAB/X/2012</t>
  </si>
  <si>
    <t>BG.SOEKAWATI 2707/TB.SLM I</t>
  </si>
  <si>
    <t>99 SBB-SKAB/X/2012</t>
  </si>
  <si>
    <t>100 SBB-SKAB/X/2012</t>
  </si>
  <si>
    <t>MV. BAO SUCCESS</t>
  </si>
  <si>
    <t>101 SBB-SKAB/XI/2012</t>
  </si>
  <si>
    <t>102 SBB-SKAB/XI/2012</t>
  </si>
  <si>
    <t>103 SBB-SKAB/XI/2012</t>
  </si>
  <si>
    <t>104 SBB-SKAB/XI/2012</t>
  </si>
  <si>
    <t>105 SBB-SKAB/XI/2012</t>
  </si>
  <si>
    <t>106 SBB-SKAB/XI/2012</t>
  </si>
  <si>
    <t>MV.STX DYNAMIC</t>
  </si>
  <si>
    <t>107 SBB-SKAB/XI/2012</t>
  </si>
  <si>
    <t>108 SBB-SKAB/XI/2012</t>
  </si>
  <si>
    <t>109 SBB-SKAB/XI/2012</t>
  </si>
  <si>
    <t>110 SBB-SKAB/XI/2012</t>
  </si>
  <si>
    <t>111 SBB-SKAB/XI/2012</t>
  </si>
  <si>
    <t>112 SBB-SKAB/XI/2012</t>
  </si>
  <si>
    <t>113 SBB-SKAB/XI/2012</t>
  </si>
  <si>
    <t>114 SBB-SKAB/XI/2012</t>
  </si>
  <si>
    <t>BG.PRIMA SAKTI 08/TB.PRIMA STAR 02</t>
  </si>
  <si>
    <t>115 SBB-SKAB/XI/2012</t>
  </si>
  <si>
    <t>MV. JULY M</t>
  </si>
  <si>
    <t>116 SBB-SKAB/XI/2012</t>
  </si>
  <si>
    <t>117 SBB-SKAB/XI/2012</t>
  </si>
  <si>
    <t>118 SBB-SKAB/XI/2012</t>
  </si>
  <si>
    <t>119 SBB-SKAB/XI/2012</t>
  </si>
  <si>
    <t>120 SBB-SKAB/XI/2012</t>
  </si>
  <si>
    <t>121 SBB-SKAB/XI/2012</t>
  </si>
  <si>
    <t>NO</t>
  </si>
  <si>
    <t>CONSIGNEE</t>
  </si>
  <si>
    <t>NAME OF MOTHER VESSEL</t>
  </si>
  <si>
    <t>NO SKAB-SPB</t>
  </si>
  <si>
    <t>TUG / BARGE</t>
  </si>
  <si>
    <t>CARGO (MT)</t>
  </si>
  <si>
    <t>DRAUGHT SURVEYOR</t>
  </si>
  <si>
    <t>SUMMARY LOADING PONTON PT. ZEN JAYA INDONESIA 2012</t>
  </si>
  <si>
    <t xml:space="preserve">Selisih </t>
  </si>
  <si>
    <t>Kalori</t>
  </si>
  <si>
    <t xml:space="preserve">BG.RMN 2504 OK </t>
  </si>
  <si>
    <t xml:space="preserve">BG.Rimau 2506 ok </t>
  </si>
  <si>
    <t xml:space="preserve">BG.Rimau 2506 TOK </t>
  </si>
  <si>
    <t>BELUM</t>
  </si>
  <si>
    <t>BG.RMN 2509 TOK</t>
  </si>
  <si>
    <t xml:space="preserve">BG.RMN 2504 TOK </t>
  </si>
  <si>
    <t>BG.Prima Sakti 07 OK</t>
  </si>
  <si>
    <t>BG.Prima Sakti 07 TOK</t>
  </si>
  <si>
    <t>OK</t>
  </si>
  <si>
    <t>Bulan</t>
  </si>
  <si>
    <t>HPB</t>
  </si>
  <si>
    <t>PERHITUNGAN HPB DAN ROYALTY</t>
  </si>
  <si>
    <t>INPUT DATA</t>
  </si>
  <si>
    <t>PERHITUNGAN HPB</t>
  </si>
  <si>
    <t>No SKAB</t>
  </si>
  <si>
    <t>FKA</t>
  </si>
  <si>
    <t>Tanggal</t>
  </si>
  <si>
    <t>Marker</t>
  </si>
  <si>
    <t>Quantity</t>
  </si>
  <si>
    <t>HPB Marker (USD/ton)</t>
  </si>
  <si>
    <t>CV (kcal/kg GAR)</t>
  </si>
  <si>
    <t>TM (%, AR)</t>
  </si>
  <si>
    <t>HPB FOB Vessel</t>
  </si>
  <si>
    <t>TS (%, AR)</t>
  </si>
  <si>
    <t>Ash (%, AR)</t>
  </si>
  <si>
    <t>Penyesuaian Biaya FOB Barge :</t>
  </si>
  <si>
    <t xml:space="preserve">Lokasi </t>
  </si>
  <si>
    <t>Kalimantan Timur</t>
  </si>
  <si>
    <t>Biaya Angkutan Tongkang (Barge)</t>
  </si>
  <si>
    <t>Jarak barging</t>
  </si>
  <si>
    <t>Biaya Surveyor</t>
  </si>
  <si>
    <t>Terms</t>
  </si>
  <si>
    <t>Biaya Transhipment</t>
  </si>
  <si>
    <t>Price per ton</t>
  </si>
  <si>
    <t>Jumlah</t>
  </si>
  <si>
    <t>HPB FOB Barge</t>
  </si>
  <si>
    <t>Penyesuaian Biaya CIF :</t>
  </si>
  <si>
    <t>Jenis Vessel</t>
  </si>
  <si>
    <t>Panamax</t>
  </si>
  <si>
    <t>Jarak Freight</t>
  </si>
  <si>
    <t>Biaya Vessel</t>
  </si>
  <si>
    <t>Biaya asuransi</t>
  </si>
  <si>
    <t>Biaya angkutan truk</t>
  </si>
  <si>
    <t>Biaya angkutan kereta api</t>
  </si>
  <si>
    <t>Jumlah selain asuransi</t>
  </si>
  <si>
    <t>Harga jual menurut HPB</t>
  </si>
  <si>
    <t>Tarif</t>
  </si>
  <si>
    <t>Jumlah Royalty</t>
  </si>
  <si>
    <t>HARGA BATUBARA ACUAN (HBA) &amp; HARGA PATOKAN BATUBARA (HPB)</t>
  </si>
  <si>
    <t>BULAN DESEMBER 2012</t>
  </si>
  <si>
    <t>HBA</t>
  </si>
  <si>
    <t>HBA (US$/Ton)</t>
  </si>
  <si>
    <t>FOB Vessel</t>
  </si>
  <si>
    <t>HPB BATUBARA MARKER</t>
  </si>
  <si>
    <t>No</t>
  </si>
  <si>
    <t>Merek Dagang</t>
  </si>
  <si>
    <t>KUALITAS TYPICAL</t>
  </si>
  <si>
    <t>Rumus a</t>
  </si>
  <si>
    <t>Selisih pembulatan</t>
  </si>
  <si>
    <t>Koefisien a</t>
  </si>
  <si>
    <t>Koefisien b</t>
  </si>
  <si>
    <t xml:space="preserve">Rumus b Koefisien </t>
  </si>
  <si>
    <t>Selisih Rumus b</t>
  </si>
  <si>
    <t>Marker (USD/ton)</t>
  </si>
  <si>
    <t xml:space="preserve"> Gunung Bayan I</t>
  </si>
  <si>
    <t xml:space="preserve"> Prima Coal</t>
  </si>
  <si>
    <t xml:space="preserve"> Pinang 6150</t>
  </si>
  <si>
    <t xml:space="preserve"> Indominco IM_East</t>
  </si>
  <si>
    <t xml:space="preserve"> Melawan Coal</t>
  </si>
  <si>
    <t xml:space="preserve"> Envirocoal</t>
  </si>
  <si>
    <t xml:space="preserve"> Jorong J-1</t>
  </si>
  <si>
    <t xml:space="preserve"> Ecocoal</t>
  </si>
  <si>
    <t>HPB BATUBARA LAINNYA</t>
  </si>
  <si>
    <t xml:space="preserve"> Gunung Bayan II</t>
  </si>
  <si>
    <t xml:space="preserve"> Marunda Thermal Coal</t>
  </si>
  <si>
    <t xml:space="preserve"> Trubaindo HCV_HS</t>
  </si>
  <si>
    <t xml:space="preserve"> Trubaindo HCV_LS</t>
  </si>
  <si>
    <t xml:space="preserve"> Tanjung Formation Coal</t>
  </si>
  <si>
    <t xml:space="preserve"> Pinang 6000 NAR</t>
  </si>
  <si>
    <t xml:space="preserve"> Arutmin Satui 10</t>
  </si>
  <si>
    <t xml:space="preserve"> Arutmin Senakin</t>
  </si>
  <si>
    <t xml:space="preserve"> Arutmin A6250</t>
  </si>
  <si>
    <t xml:space="preserve"> Mandiri A</t>
  </si>
  <si>
    <t xml:space="preserve"> Wahana Coal</t>
  </si>
  <si>
    <t xml:space="preserve"> Medco Bara</t>
  </si>
  <si>
    <t xml:space="preserve"> Indominco IM_West / 6500</t>
  </si>
  <si>
    <t xml:space="preserve"> TAJ Coal</t>
  </si>
  <si>
    <t xml:space="preserve"> Mandiri B</t>
  </si>
  <si>
    <t xml:space="preserve"> Trubaindo MCV_LS</t>
  </si>
  <si>
    <t xml:space="preserve"> SKB Coal</t>
  </si>
  <si>
    <t xml:space="preserve"> Baramarta Coal</t>
  </si>
  <si>
    <t xml:space="preserve"> Arutmin A6100</t>
  </si>
  <si>
    <t xml:space="preserve"> Insani Coal</t>
  </si>
  <si>
    <t xml:space="preserve"> BCS Coal</t>
  </si>
  <si>
    <t xml:space="preserve"> Indominco IM_West / 6350</t>
  </si>
  <si>
    <t xml:space="preserve"> Bangun Coal</t>
  </si>
  <si>
    <t xml:space="preserve"> Pinang 6000</t>
  </si>
  <si>
    <t xml:space="preserve"> Indominco IMM_MCVHS</t>
  </si>
  <si>
    <t xml:space="preserve"> Multi Coal Low</t>
  </si>
  <si>
    <t xml:space="preserve"> Multi Coal Middle</t>
  </si>
  <si>
    <t xml:space="preserve"> Pinang 5900</t>
  </si>
  <si>
    <t xml:space="preserve"> Arutmin A5900</t>
  </si>
  <si>
    <t xml:space="preserve"> Multi Coal High</t>
  </si>
  <si>
    <t xml:space="preserve"> KCM Coal</t>
  </si>
  <si>
    <t xml:space="preserve"> TSA coal</t>
  </si>
  <si>
    <t xml:space="preserve"> Tanito Coal</t>
  </si>
  <si>
    <t xml:space="preserve"> Mahakam Coal</t>
  </si>
  <si>
    <t xml:space="preserve"> Ebony High Sulphur</t>
  </si>
  <si>
    <t xml:space="preserve"> Pinang 5700</t>
  </si>
  <si>
    <t xml:space="preserve"> IBP 5500</t>
  </si>
  <si>
    <t xml:space="preserve"> Arutmin A5700</t>
  </si>
  <si>
    <t xml:space="preserve"> BSS Coal</t>
  </si>
  <si>
    <t xml:space="preserve"> Lanna Harita Coal</t>
  </si>
  <si>
    <t xml:space="preserve"> Pinang 5500</t>
  </si>
  <si>
    <t xml:space="preserve"> Mahoni Medium Sulphur</t>
  </si>
  <si>
    <t xml:space="preserve"> Mahoni</t>
  </si>
  <si>
    <t xml:space="preserve"> Mahakam Coal B</t>
  </si>
  <si>
    <t xml:space="preserve"> Mahoni B</t>
  </si>
  <si>
    <t xml:space="preserve"> Kideco Coal</t>
  </si>
  <si>
    <t xml:space="preserve"> Agathis</t>
  </si>
  <si>
    <t xml:space="preserve"> IBP 5000</t>
  </si>
  <si>
    <t xml:space="preserve"> Sungkai Medium Sulphur</t>
  </si>
  <si>
    <t xml:space="preserve"> Sungkai</t>
  </si>
  <si>
    <t xml:space="preserve"> Sungkai High Sulphur</t>
  </si>
  <si>
    <t xml:space="preserve"> Arutmin A5000</t>
  </si>
  <si>
    <t xml:space="preserve"> Warukin Formation Coal</t>
  </si>
  <si>
    <t xml:space="preserve"> IBP 4600</t>
  </si>
  <si>
    <t xml:space="preserve"> Bas Gumay Coal</t>
  </si>
  <si>
    <t xml:space="preserve"> IBP 4400</t>
  </si>
  <si>
    <t xml:space="preserve"> IBP 4200</t>
  </si>
  <si>
    <t xml:space="preserve"> PIC Coal</t>
  </si>
  <si>
    <t xml:space="preserve"> Borneo BIB</t>
  </si>
  <si>
    <t xml:space="preserve"> PKN 3500</t>
  </si>
  <si>
    <t xml:space="preserve"> LIM 3000</t>
  </si>
  <si>
    <t>HBA (USD/Ton)</t>
  </si>
  <si>
    <t xml:space="preserve">Rata2  </t>
  </si>
  <si>
    <t>Test average</t>
  </si>
  <si>
    <t>2009 dan 2012 : ok</t>
  </si>
  <si>
    <t>Penyesuaian Biaya FOB Barge</t>
  </si>
  <si>
    <t>Wilayah</t>
  </si>
  <si>
    <t>Barging (USD/ton/mile)</t>
  </si>
  <si>
    <t>Surveyor (USD/ton)</t>
  </si>
  <si>
    <t>Transhipment (USD/ton)</t>
  </si>
  <si>
    <t>Sumatera</t>
  </si>
  <si>
    <t>Kalimantan Selatan</t>
  </si>
  <si>
    <t>Kalimantan Tengah</t>
  </si>
  <si>
    <t>Kalimantan Barat</t>
  </si>
  <si>
    <t>Penyesuaian Biaya CIF</t>
  </si>
  <si>
    <t>Draught Survey (USD/ton)</t>
  </si>
  <si>
    <t>Asuransi (%/shipment)</t>
  </si>
  <si>
    <t>Angkutan Truk Rp/ton/km</t>
  </si>
  <si>
    <t>Angkutan Kereta Api Rp/ton/km</t>
  </si>
  <si>
    <t>Jenis</t>
  </si>
  <si>
    <t>Vessel (USD/ton/mile)</t>
  </si>
  <si>
    <t>Capesize</t>
  </si>
  <si>
    <t>Handymax</t>
  </si>
  <si>
    <t>Handy</t>
  </si>
  <si>
    <t>CV (kcal/kg ADB</t>
  </si>
  <si>
    <t>IM (%, AR)</t>
  </si>
  <si>
    <t>HPB CIF net</t>
  </si>
  <si>
    <t>CIF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</si>
</sst>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(* #,##0_);_(* \(#,##0\);_(* &quot;-&quot;_);_(@_)"/>
    <numFmt numFmtId="43" formatCode="_(* #,##0.00_);_(* \(#,##0.00\);_(* &quot;-&quot;??_);_(@_)"/>
    <numFmt numFmtId="166" formatCode="_(* #,##0.00_);_(* \(#,##0.00\);_(* &quot;-&quot;_);_(@_)"/>
    <numFmt numFmtId="168" formatCode="_(* #,##0.000_);_(* \(#,##0.000\);_(* &quot;-&quot;_);_(@_)"/>
    <numFmt numFmtId="169" formatCode="[$-F800]dddd\,\ mmmm\ dd\,\ yyyy"/>
    <numFmt numFmtId="172" formatCode="#,##0.000"/>
    <numFmt numFmtId="173" formatCode="_(* #,##0.000_);_(* \(#,##0.000\);_(* &quot;-&quot;???_);_(@_)"/>
    <numFmt numFmtId="176" formatCode="[$-409]mmm\-yy;@"/>
    <numFmt numFmtId="177" formatCode="[$-409]d\-mmm\-yy;@"/>
    <numFmt numFmtId="178" formatCode="_(* #,##0.0_);_(* \(#,##0.0\);_(* &quot;-&quot;_);_(@_)"/>
    <numFmt numFmtId="179" formatCode="0.0%"/>
    <numFmt numFmtId="180" formatCode="_(* #,##0.000_);_(* \(#,##0.000\);_(* &quot;-&quot;?_);_(@_)"/>
    <numFmt numFmtId="181" formatCode="#,##0\ &quot;gar&quot;"/>
    <numFmt numFmtId="182" formatCode="0.0"/>
    <numFmt numFmtId="183" formatCode="_(* #,##0_);_(* \(#,##0\);_(* &quot;-&quot;??_);_(@_)"/>
  </numFmts>
  <fonts count="25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2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b/>
      <sz val="10"/>
      <color rgb="FF0070C0"/>
      <name val="Calibri"/>
      <family val="2"/>
      <scheme val="minor"/>
    </font>
    <font>
      <b/>
      <sz val="10"/>
      <color rgb="FF002060"/>
      <name val="Calibri"/>
      <family val="2"/>
      <scheme val="minor"/>
    </font>
    <font>
      <b/>
      <sz val="10"/>
      <color theme="3" tint="-0.249977111117893"/>
      <name val="Calibri"/>
      <family val="2"/>
      <scheme val="minor"/>
    </font>
    <font>
      <sz val="11"/>
      <name val="Calibri"/>
      <family val="2"/>
      <scheme val="minor"/>
    </font>
    <font>
      <b/>
      <sz val="20"/>
      <color theme="1"/>
      <name val="Algerian"/>
      <family val="5"/>
    </font>
    <font>
      <b/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theme="1"/>
      <name val="Calibri"/>
      <family val="2"/>
      <charset val="1"/>
      <scheme val="minor"/>
    </font>
    <font>
      <b/>
      <sz val="12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"/>
      <name val="Calibri"/>
      <family val="2"/>
      <charset val="1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3">
    <xf numFmtId="0" fontId="0" fillId="0" borderId="0"/>
    <xf numFmtId="4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41" fontId="4" fillId="0" borderId="0" applyFont="0" applyFill="0" applyBorder="0" applyAlignment="0" applyProtection="0"/>
    <xf numFmtId="0" fontId="4" fillId="0" borderId="0"/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8" fillId="0" borderId="0"/>
    <xf numFmtId="41" fontId="8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283">
    <xf numFmtId="0" fontId="0" fillId="0" borderId="0" xfId="0"/>
    <xf numFmtId="0" fontId="5" fillId="0" borderId="2" xfId="3" applyNumberFormat="1" applyFont="1" applyFill="1" applyBorder="1" applyAlignment="1">
      <alignment horizontal="center" vertical="center"/>
    </xf>
    <xf numFmtId="49" fontId="5" fillId="0" borderId="2" xfId="3" applyNumberFormat="1" applyFont="1" applyFill="1" applyBorder="1" applyAlignment="1">
      <alignment horizontal="center" vertical="center"/>
    </xf>
    <xf numFmtId="166" fontId="6" fillId="0" borderId="2" xfId="6" applyNumberFormat="1" applyFont="1" applyFill="1" applyBorder="1" applyAlignment="1">
      <alignment horizontal="right"/>
    </xf>
    <xf numFmtId="0" fontId="5" fillId="0" borderId="1" xfId="3" applyNumberFormat="1" applyFont="1" applyFill="1" applyBorder="1" applyAlignment="1">
      <alignment horizontal="center" vertical="center"/>
    </xf>
    <xf numFmtId="0" fontId="2" fillId="0" borderId="2" xfId="9" applyFont="1" applyFill="1" applyBorder="1"/>
    <xf numFmtId="166" fontId="10" fillId="0" borderId="2" xfId="6" applyNumberFormat="1" applyFont="1" applyFill="1" applyBorder="1" applyAlignment="1">
      <alignment horizontal="right"/>
    </xf>
    <xf numFmtId="0" fontId="10" fillId="0" borderId="2" xfId="9" applyFont="1" applyFill="1" applyBorder="1"/>
    <xf numFmtId="0" fontId="2" fillId="0" borderId="2" xfId="9" applyFont="1" applyFill="1" applyBorder="1" applyAlignment="1">
      <alignment horizontal="left"/>
    </xf>
    <xf numFmtId="0" fontId="0" fillId="0" borderId="2" xfId="0" applyFill="1" applyBorder="1"/>
    <xf numFmtId="49" fontId="5" fillId="0" borderId="2" xfId="5" applyNumberFormat="1" applyFont="1" applyFill="1" applyBorder="1" applyAlignment="1">
      <alignment vertical="center"/>
    </xf>
    <xf numFmtId="0" fontId="10" fillId="0" borderId="2" xfId="9" applyFont="1" applyFill="1" applyBorder="1" applyAlignment="1">
      <alignment horizontal="left"/>
    </xf>
    <xf numFmtId="0" fontId="8" fillId="7" borderId="0" xfId="10" applyFill="1"/>
    <xf numFmtId="1" fontId="8" fillId="7" borderId="0" xfId="10" applyNumberFormat="1" applyFill="1"/>
    <xf numFmtId="0" fontId="8" fillId="7" borderId="0" xfId="10" applyFill="1" applyAlignment="1">
      <alignment horizontal="left"/>
    </xf>
    <xf numFmtId="1" fontId="8" fillId="7" borderId="0" xfId="10" applyNumberFormat="1" applyFill="1" applyAlignment="1">
      <alignment horizontal="center"/>
    </xf>
    <xf numFmtId="0" fontId="8" fillId="7" borderId="0" xfId="10" applyFill="1" applyAlignment="1">
      <alignment horizontal="left" indent="1"/>
    </xf>
    <xf numFmtId="0" fontId="8" fillId="7" borderId="0" xfId="10" applyFill="1" applyAlignment="1">
      <alignment horizontal="left" indent="2"/>
    </xf>
    <xf numFmtId="172" fontId="8" fillId="7" borderId="0" xfId="10" applyNumberFormat="1" applyFill="1"/>
    <xf numFmtId="0" fontId="15" fillId="0" borderId="0" xfId="10" applyFont="1" applyFill="1"/>
    <xf numFmtId="0" fontId="8" fillId="0" borderId="0" xfId="10" applyFill="1"/>
    <xf numFmtId="0" fontId="16" fillId="8" borderId="0" xfId="10" applyFont="1" applyFill="1" applyBorder="1" applyAlignment="1">
      <alignment vertical="center"/>
    </xf>
    <xf numFmtId="1" fontId="17" fillId="7" borderId="0" xfId="10" applyNumberFormat="1" applyFont="1" applyFill="1" applyBorder="1" applyAlignment="1">
      <alignment vertical="top"/>
    </xf>
    <xf numFmtId="0" fontId="17" fillId="7" borderId="0" xfId="10" applyFont="1" applyFill="1" applyBorder="1" applyAlignment="1">
      <alignment horizontal="left" vertical="top"/>
    </xf>
    <xf numFmtId="1" fontId="17" fillId="7" borderId="0" xfId="10" applyNumberFormat="1" applyFont="1" applyFill="1" applyBorder="1" applyAlignment="1">
      <alignment horizontal="center" vertical="top"/>
    </xf>
    <xf numFmtId="0" fontId="17" fillId="7" borderId="0" xfId="10" applyFont="1" applyFill="1" applyBorder="1" applyAlignment="1">
      <alignment horizontal="left" vertical="top" indent="1"/>
    </xf>
    <xf numFmtId="0" fontId="17" fillId="7" borderId="0" xfId="10" applyFont="1" applyFill="1" applyBorder="1" applyAlignment="1">
      <alignment horizontal="left" vertical="top" indent="2"/>
    </xf>
    <xf numFmtId="0" fontId="17" fillId="7" borderId="0" xfId="10" applyFont="1" applyFill="1" applyBorder="1" applyAlignment="1">
      <alignment vertical="top"/>
    </xf>
    <xf numFmtId="0" fontId="7" fillId="5" borderId="12" xfId="10" applyFont="1" applyFill="1" applyBorder="1" applyAlignment="1">
      <alignment vertical="center"/>
    </xf>
    <xf numFmtId="168" fontId="0" fillId="0" borderId="0" xfId="11" applyNumberFormat="1" applyFont="1"/>
    <xf numFmtId="0" fontId="8" fillId="0" borderId="0" xfId="10"/>
    <xf numFmtId="172" fontId="7" fillId="5" borderId="2" xfId="10" applyNumberFormat="1" applyFont="1" applyFill="1" applyBorder="1" applyAlignment="1">
      <alignment horizontal="center" vertical="center" wrapText="1"/>
    </xf>
    <xf numFmtId="1" fontId="9" fillId="4" borderId="2" xfId="10" applyNumberFormat="1" applyFont="1" applyFill="1" applyBorder="1" applyAlignment="1">
      <alignment horizontal="center"/>
    </xf>
    <xf numFmtId="172" fontId="12" fillId="4" borderId="2" xfId="10" applyNumberFormat="1" applyFont="1" applyFill="1" applyBorder="1" applyAlignment="1">
      <alignment horizontal="left" wrapText="1"/>
    </xf>
    <xf numFmtId="1" fontId="12" fillId="4" borderId="2" xfId="10" applyNumberFormat="1" applyFont="1" applyFill="1" applyBorder="1" applyAlignment="1">
      <alignment horizontal="center"/>
    </xf>
    <xf numFmtId="172" fontId="12" fillId="4" borderId="2" xfId="10" applyNumberFormat="1" applyFont="1" applyFill="1" applyBorder="1" applyAlignment="1">
      <alignment horizontal="left" indent="1"/>
    </xf>
    <xf numFmtId="0" fontId="12" fillId="4" borderId="10" xfId="10" applyFont="1" applyFill="1" applyBorder="1" applyAlignment="1">
      <alignment horizontal="left" vertical="center" indent="2"/>
    </xf>
    <xf numFmtId="172" fontId="12" fillId="4" borderId="2" xfId="10" applyNumberFormat="1" applyFont="1" applyFill="1" applyBorder="1" applyAlignment="1">
      <alignment horizontal="center"/>
    </xf>
    <xf numFmtId="168" fontId="2" fillId="0" borderId="2" xfId="11" applyNumberFormat="1" applyFont="1" applyFill="1" applyBorder="1" applyAlignment="1">
      <alignment horizontal="center"/>
    </xf>
    <xf numFmtId="172" fontId="15" fillId="0" borderId="0" xfId="10" applyNumberFormat="1" applyFont="1" applyFill="1"/>
    <xf numFmtId="41" fontId="15" fillId="0" borderId="0" xfId="11" applyFont="1" applyFill="1"/>
    <xf numFmtId="172" fontId="12" fillId="4" borderId="2" xfId="10" applyNumberFormat="1" applyFont="1" applyFill="1" applyBorder="1" applyAlignment="1">
      <alignment horizontal="left"/>
    </xf>
    <xf numFmtId="168" fontId="8" fillId="6" borderId="2" xfId="11" applyNumberFormat="1" applyFont="1" applyFill="1" applyBorder="1" applyAlignment="1">
      <alignment horizontal="center"/>
    </xf>
    <xf numFmtId="168" fontId="8" fillId="0" borderId="2" xfId="11" applyNumberFormat="1" applyFont="1" applyFill="1" applyBorder="1" applyAlignment="1">
      <alignment horizontal="center"/>
    </xf>
    <xf numFmtId="1" fontId="7" fillId="4" borderId="2" xfId="10" applyNumberFormat="1" applyFont="1" applyFill="1" applyBorder="1" applyAlignment="1">
      <alignment horizontal="center"/>
    </xf>
    <xf numFmtId="172" fontId="9" fillId="4" borderId="2" xfId="10" applyNumberFormat="1" applyFont="1" applyFill="1" applyBorder="1" applyAlignment="1">
      <alignment horizontal="left"/>
    </xf>
    <xf numFmtId="172" fontId="9" fillId="4" borderId="2" xfId="10" applyNumberFormat="1" applyFont="1" applyFill="1" applyBorder="1" applyAlignment="1">
      <alignment horizontal="left" indent="1"/>
    </xf>
    <xf numFmtId="0" fontId="9" fillId="4" borderId="10" xfId="10" applyFont="1" applyFill="1" applyBorder="1" applyAlignment="1">
      <alignment horizontal="left" vertical="center" indent="2"/>
    </xf>
    <xf numFmtId="172" fontId="9" fillId="4" borderId="2" xfId="10" applyNumberFormat="1" applyFont="1" applyFill="1" applyBorder="1" applyAlignment="1">
      <alignment horizontal="center"/>
    </xf>
    <xf numFmtId="168" fontId="8" fillId="9" borderId="2" xfId="11" applyNumberFormat="1" applyFont="1" applyFill="1" applyBorder="1" applyAlignment="1">
      <alignment horizontal="center"/>
    </xf>
    <xf numFmtId="168" fontId="2" fillId="5" borderId="2" xfId="11" applyNumberFormat="1" applyFont="1" applyFill="1" applyBorder="1" applyAlignment="1">
      <alignment horizontal="center"/>
    </xf>
    <xf numFmtId="168" fontId="10" fillId="0" borderId="2" xfId="11" applyNumberFormat="1" applyFont="1" applyFill="1" applyBorder="1" applyAlignment="1">
      <alignment horizontal="center"/>
    </xf>
    <xf numFmtId="172" fontId="12" fillId="0" borderId="2" xfId="10" applyNumberFormat="1" applyFont="1" applyFill="1" applyBorder="1" applyAlignment="1">
      <alignment horizontal="center"/>
    </xf>
    <xf numFmtId="168" fontId="8" fillId="5" borderId="2" xfId="11" applyNumberFormat="1" applyFont="1" applyFill="1" applyBorder="1" applyAlignment="1">
      <alignment horizontal="center"/>
    </xf>
    <xf numFmtId="172" fontId="9" fillId="0" borderId="2" xfId="10" applyNumberFormat="1" applyFont="1" applyFill="1" applyBorder="1" applyAlignment="1">
      <alignment horizontal="center"/>
    </xf>
    <xf numFmtId="172" fontId="12" fillId="5" borderId="2" xfId="10" applyNumberFormat="1" applyFont="1" applyFill="1" applyBorder="1" applyAlignment="1">
      <alignment horizontal="center"/>
    </xf>
    <xf numFmtId="172" fontId="9" fillId="6" borderId="2" xfId="10" applyNumberFormat="1" applyFont="1" applyFill="1" applyBorder="1" applyAlignment="1">
      <alignment horizontal="center"/>
    </xf>
    <xf numFmtId="0" fontId="15" fillId="6" borderId="0" xfId="10" applyFont="1" applyFill="1"/>
    <xf numFmtId="172" fontId="12" fillId="6" borderId="2" xfId="10" applyNumberFormat="1" applyFont="1" applyFill="1" applyBorder="1" applyAlignment="1">
      <alignment horizontal="center"/>
    </xf>
    <xf numFmtId="1" fontId="12" fillId="4" borderId="2" xfId="10" applyNumberFormat="1" applyFont="1" applyFill="1" applyBorder="1" applyAlignment="1">
      <alignment horizontal="left" indent="1"/>
    </xf>
    <xf numFmtId="172" fontId="9" fillId="5" borderId="2" xfId="10" applyNumberFormat="1" applyFont="1" applyFill="1" applyBorder="1" applyAlignment="1">
      <alignment horizontal="center"/>
    </xf>
    <xf numFmtId="168" fontId="10" fillId="5" borderId="2" xfId="11" applyNumberFormat="1" applyFont="1" applyFill="1" applyBorder="1" applyAlignment="1">
      <alignment horizontal="center"/>
    </xf>
    <xf numFmtId="1" fontId="13" fillId="4" borderId="2" xfId="10" applyNumberFormat="1" applyFont="1" applyFill="1" applyBorder="1" applyAlignment="1">
      <alignment horizontal="center"/>
    </xf>
    <xf numFmtId="1" fontId="14" fillId="4" borderId="2" xfId="10" applyNumberFormat="1" applyFont="1" applyFill="1" applyBorder="1" applyAlignment="1">
      <alignment horizontal="center"/>
    </xf>
    <xf numFmtId="172" fontId="14" fillId="4" borderId="2" xfId="10" applyNumberFormat="1" applyFont="1" applyFill="1" applyBorder="1" applyAlignment="1">
      <alignment horizontal="left"/>
    </xf>
    <xf numFmtId="168" fontId="10" fillId="0" borderId="1" xfId="11" applyNumberFormat="1" applyFont="1" applyFill="1" applyBorder="1" applyAlignment="1">
      <alignment horizontal="center"/>
    </xf>
    <xf numFmtId="0" fontId="9" fillId="4" borderId="2" xfId="10" applyFont="1" applyFill="1" applyBorder="1" applyAlignment="1">
      <alignment horizontal="left" indent="1"/>
    </xf>
    <xf numFmtId="168" fontId="10" fillId="10" borderId="2" xfId="11" applyNumberFormat="1" applyFont="1" applyFill="1" applyBorder="1" applyAlignment="1">
      <alignment horizontal="center"/>
    </xf>
    <xf numFmtId="166" fontId="6" fillId="5" borderId="2" xfId="6" applyNumberFormat="1" applyFont="1" applyFill="1" applyBorder="1" applyAlignment="1">
      <alignment horizontal="right"/>
    </xf>
    <xf numFmtId="0" fontId="12" fillId="4" borderId="2" xfId="10" applyFont="1" applyFill="1" applyBorder="1" applyAlignment="1">
      <alignment horizontal="left" indent="1"/>
    </xf>
    <xf numFmtId="168" fontId="10" fillId="0" borderId="0" xfId="11" applyNumberFormat="1" applyFont="1" applyFill="1" applyBorder="1" applyAlignment="1">
      <alignment horizontal="center"/>
    </xf>
    <xf numFmtId="40" fontId="5" fillId="0" borderId="0" xfId="5" applyNumberFormat="1" applyFont="1" applyFill="1" applyBorder="1" applyAlignment="1">
      <alignment horizontal="center" vertical="center"/>
    </xf>
    <xf numFmtId="168" fontId="2" fillId="0" borderId="1" xfId="11" applyNumberFormat="1" applyFont="1" applyFill="1" applyBorder="1" applyAlignment="1">
      <alignment horizontal="center"/>
    </xf>
    <xf numFmtId="166" fontId="5" fillId="0" borderId="0" xfId="4" applyNumberFormat="1" applyFont="1" applyFill="1" applyBorder="1" applyAlignment="1">
      <alignment horizontal="center" vertical="center"/>
    </xf>
    <xf numFmtId="40" fontId="5" fillId="0" borderId="0" xfId="3" applyNumberFormat="1" applyFont="1" applyFill="1" applyBorder="1" applyAlignment="1">
      <alignment horizontal="center" vertical="center"/>
    </xf>
    <xf numFmtId="1" fontId="7" fillId="5" borderId="12" xfId="10" applyNumberFormat="1" applyFont="1" applyFill="1" applyBorder="1"/>
    <xf numFmtId="0" fontId="7" fillId="5" borderId="14" xfId="10" applyFont="1" applyFill="1" applyBorder="1" applyAlignment="1">
      <alignment horizontal="left"/>
    </xf>
    <xf numFmtId="1" fontId="7" fillId="5" borderId="14" xfId="10" applyNumberFormat="1" applyFont="1" applyFill="1" applyBorder="1" applyAlignment="1">
      <alignment horizontal="center"/>
    </xf>
    <xf numFmtId="0" fontId="7" fillId="5" borderId="14" xfId="10" applyFont="1" applyFill="1" applyBorder="1" applyAlignment="1">
      <alignment horizontal="left" indent="1"/>
    </xf>
    <xf numFmtId="0" fontId="7" fillId="5" borderId="14" xfId="10" applyFont="1" applyFill="1" applyBorder="1" applyAlignment="1">
      <alignment horizontal="left" indent="2"/>
    </xf>
    <xf numFmtId="0" fontId="7" fillId="5" borderId="14" xfId="10" applyFont="1" applyFill="1" applyBorder="1"/>
    <xf numFmtId="172" fontId="11" fillId="5" borderId="15" xfId="10" applyNumberFormat="1" applyFont="1" applyFill="1" applyBorder="1" applyAlignment="1">
      <alignment horizontal="center" vertical="center"/>
    </xf>
    <xf numFmtId="168" fontId="10" fillId="6" borderId="2" xfId="11" applyNumberFormat="1" applyFont="1" applyFill="1" applyBorder="1" applyAlignment="1">
      <alignment horizontal="center"/>
    </xf>
    <xf numFmtId="1" fontId="7" fillId="7" borderId="0" xfId="10" applyNumberFormat="1" applyFont="1" applyFill="1"/>
    <xf numFmtId="0" fontId="7" fillId="7" borderId="0" xfId="10" applyFont="1" applyFill="1" applyAlignment="1">
      <alignment horizontal="left"/>
    </xf>
    <xf numFmtId="1" fontId="7" fillId="7" borderId="0" xfId="10" applyNumberFormat="1" applyFont="1" applyFill="1" applyAlignment="1">
      <alignment horizontal="center"/>
    </xf>
    <xf numFmtId="0" fontId="7" fillId="7" borderId="0" xfId="10" applyFont="1" applyFill="1" applyAlignment="1">
      <alignment horizontal="left" indent="1"/>
    </xf>
    <xf numFmtId="0" fontId="7" fillId="7" borderId="0" xfId="10" applyFont="1" applyFill="1" applyAlignment="1">
      <alignment horizontal="left" indent="2"/>
    </xf>
    <xf numFmtId="0" fontId="7" fillId="7" borderId="0" xfId="10" applyFont="1" applyFill="1"/>
    <xf numFmtId="172" fontId="7" fillId="7" borderId="0" xfId="10" applyNumberFormat="1" applyFont="1" applyFill="1"/>
    <xf numFmtId="1" fontId="8" fillId="0" borderId="0" xfId="10" applyNumberFormat="1" applyFill="1"/>
    <xf numFmtId="0" fontId="8" fillId="0" borderId="0" xfId="10" applyFill="1" applyAlignment="1">
      <alignment horizontal="left"/>
    </xf>
    <xf numFmtId="1" fontId="8" fillId="0" borderId="0" xfId="10" applyNumberFormat="1" applyFill="1" applyAlignment="1">
      <alignment horizontal="center"/>
    </xf>
    <xf numFmtId="0" fontId="8" fillId="0" borderId="0" xfId="10" applyFill="1" applyAlignment="1">
      <alignment horizontal="left" indent="1"/>
    </xf>
    <xf numFmtId="0" fontId="8" fillId="0" borderId="0" xfId="10" applyFill="1" applyAlignment="1">
      <alignment horizontal="left" indent="2"/>
    </xf>
    <xf numFmtId="172" fontId="8" fillId="0" borderId="0" xfId="10" applyNumberFormat="1" applyFill="1"/>
    <xf numFmtId="169" fontId="2" fillId="0" borderId="2" xfId="11" applyNumberFormat="1" applyFont="1" applyFill="1" applyBorder="1" applyAlignment="1">
      <alignment horizontal="right" indent="1"/>
    </xf>
    <xf numFmtId="0" fontId="8" fillId="0" borderId="12" xfId="10" applyFill="1" applyBorder="1" applyAlignment="1">
      <alignment horizontal="left"/>
    </xf>
    <xf numFmtId="166" fontId="5" fillId="0" borderId="11" xfId="4" applyNumberFormat="1" applyFont="1" applyFill="1" applyBorder="1" applyAlignment="1">
      <alignment horizontal="center" vertical="center"/>
    </xf>
    <xf numFmtId="168" fontId="8" fillId="0" borderId="2" xfId="11" applyNumberFormat="1" applyFont="1" applyFill="1" applyBorder="1" applyAlignment="1">
      <alignment horizontal="left"/>
    </xf>
    <xf numFmtId="0" fontId="8" fillId="0" borderId="2" xfId="10" applyFill="1" applyBorder="1"/>
    <xf numFmtId="40" fontId="5" fillId="0" borderId="11" xfId="5" applyNumberFormat="1" applyFont="1" applyFill="1" applyBorder="1" applyAlignment="1">
      <alignment horizontal="center" vertical="center"/>
    </xf>
    <xf numFmtId="166" fontId="10" fillId="5" borderId="11" xfId="6" applyNumberFormat="1" applyFont="1" applyFill="1" applyBorder="1" applyAlignment="1">
      <alignment horizontal="right"/>
    </xf>
    <xf numFmtId="166" fontId="6" fillId="0" borderId="4" xfId="6" applyNumberFormat="1" applyFont="1" applyFill="1" applyBorder="1" applyAlignment="1">
      <alignment horizontal="right"/>
    </xf>
    <xf numFmtId="166" fontId="6" fillId="0" borderId="11" xfId="6" applyNumberFormat="1" applyFont="1" applyFill="1" applyBorder="1" applyAlignment="1">
      <alignment horizontal="right"/>
    </xf>
    <xf numFmtId="166" fontId="10" fillId="0" borderId="11" xfId="6" applyNumberFormat="1" applyFont="1" applyFill="1" applyBorder="1" applyAlignment="1">
      <alignment horizontal="right"/>
    </xf>
    <xf numFmtId="166" fontId="6" fillId="5" borderId="11" xfId="6" applyNumberFormat="1" applyFont="1" applyFill="1" applyBorder="1" applyAlignment="1">
      <alignment horizontal="right"/>
    </xf>
    <xf numFmtId="168" fontId="15" fillId="0" borderId="0" xfId="10" applyNumberFormat="1" applyFont="1" applyFill="1"/>
    <xf numFmtId="172" fontId="11" fillId="6" borderId="0" xfId="10" applyNumberFormat="1" applyFont="1" applyFill="1" applyBorder="1" applyAlignment="1">
      <alignment horizontal="center" vertical="center"/>
    </xf>
    <xf numFmtId="3" fontId="11" fillId="5" borderId="15" xfId="10" applyNumberFormat="1" applyFont="1" applyFill="1" applyBorder="1" applyAlignment="1">
      <alignment horizontal="center" vertical="center"/>
    </xf>
    <xf numFmtId="173" fontId="15" fillId="0" borderId="0" xfId="10" applyNumberFormat="1" applyFont="1" applyFill="1"/>
    <xf numFmtId="1" fontId="8" fillId="0" borderId="0" xfId="10" applyNumberFormat="1"/>
    <xf numFmtId="0" fontId="8" fillId="0" borderId="0" xfId="10" applyAlignment="1">
      <alignment horizontal="left"/>
    </xf>
    <xf numFmtId="1" fontId="8" fillId="0" borderId="0" xfId="10" applyNumberFormat="1" applyAlignment="1">
      <alignment horizontal="center"/>
    </xf>
    <xf numFmtId="0" fontId="8" fillId="0" borderId="0" xfId="10" applyAlignment="1">
      <alignment horizontal="left" indent="1"/>
    </xf>
    <xf numFmtId="0" fontId="8" fillId="0" borderId="0" xfId="10" applyAlignment="1">
      <alignment horizontal="left" indent="2"/>
    </xf>
    <xf numFmtId="172" fontId="8" fillId="0" borderId="0" xfId="10" applyNumberFormat="1"/>
    <xf numFmtId="43" fontId="0" fillId="0" borderId="0" xfId="0" applyNumberFormat="1"/>
    <xf numFmtId="43" fontId="0" fillId="0" borderId="0" xfId="12" applyFont="1"/>
    <xf numFmtId="0" fontId="0" fillId="0" borderId="2" xfId="0" applyBorder="1"/>
    <xf numFmtId="43" fontId="0" fillId="0" borderId="2" xfId="12" applyFont="1" applyBorder="1"/>
    <xf numFmtId="0" fontId="11" fillId="0" borderId="2" xfId="0" applyFont="1" applyBorder="1"/>
    <xf numFmtId="43" fontId="11" fillId="0" borderId="2" xfId="12" applyFont="1" applyBorder="1"/>
    <xf numFmtId="0" fontId="11" fillId="0" borderId="0" xfId="0" applyFont="1"/>
    <xf numFmtId="0" fontId="20" fillId="0" borderId="0" xfId="0" applyFont="1"/>
    <xf numFmtId="43" fontId="5" fillId="0" borderId="0" xfId="12" applyFont="1" applyFill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Fill="1" applyAlignment="1">
      <alignment horizontal="left"/>
    </xf>
    <xf numFmtId="0" fontId="0" fillId="0" borderId="17" xfId="0" applyBorder="1"/>
    <xf numFmtId="0" fontId="0" fillId="0" borderId="18" xfId="0" applyBorder="1" applyAlignment="1">
      <alignment horizontal="left" vertical="center"/>
    </xf>
    <xf numFmtId="0" fontId="0" fillId="0" borderId="18" xfId="0" applyBorder="1" applyAlignment="1">
      <alignment horizontal="left"/>
    </xf>
    <xf numFmtId="0" fontId="0" fillId="0" borderId="19" xfId="0" applyFill="1" applyBorder="1" applyAlignment="1">
      <alignment horizontal="left"/>
    </xf>
    <xf numFmtId="0" fontId="0" fillId="0" borderId="18" xfId="0" applyBorder="1"/>
    <xf numFmtId="0" fontId="0" fillId="0" borderId="19" xfId="0" applyBorder="1"/>
    <xf numFmtId="0" fontId="0" fillId="0" borderId="20" xfId="0" applyBorder="1" applyAlignment="1">
      <alignment vertical="center"/>
    </xf>
    <xf numFmtId="0" fontId="0" fillId="0" borderId="21" xfId="0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21" xfId="0" applyBorder="1" applyAlignment="1">
      <alignment vertical="center"/>
    </xf>
    <xf numFmtId="0" fontId="0" fillId="0" borderId="0" xfId="0" applyAlignment="1">
      <alignment vertical="center"/>
    </xf>
    <xf numFmtId="0" fontId="23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/>
    </xf>
    <xf numFmtId="0" fontId="0" fillId="0" borderId="20" xfId="0" applyBorder="1"/>
    <xf numFmtId="0" fontId="11" fillId="0" borderId="2" xfId="0" applyFont="1" applyBorder="1" applyAlignment="1">
      <alignment horizontal="left" vertical="center"/>
    </xf>
    <xf numFmtId="0" fontId="10" fillId="2" borderId="2" xfId="0" applyFont="1" applyFill="1" applyBorder="1" applyAlignment="1">
      <alignment horizontal="left"/>
    </xf>
    <xf numFmtId="0" fontId="10" fillId="0" borderId="21" xfId="0" applyFont="1" applyFill="1" applyBorder="1" applyAlignment="1">
      <alignment horizontal="left"/>
    </xf>
    <xf numFmtId="0" fontId="10" fillId="0" borderId="0" xfId="0" applyFont="1" applyFill="1" applyBorder="1" applyAlignment="1">
      <alignment horizontal="left"/>
    </xf>
    <xf numFmtId="0" fontId="11" fillId="0" borderId="0" xfId="0" applyFont="1" applyBorder="1" applyAlignment="1">
      <alignment horizontal="left" vertical="center" wrapText="1"/>
    </xf>
    <xf numFmtId="166" fontId="1" fillId="0" borderId="0" xfId="1" applyNumberFormat="1" applyFont="1" applyBorder="1" applyAlignment="1">
      <alignment horizontal="left" vertical="center"/>
    </xf>
    <xf numFmtId="0" fontId="0" fillId="0" borderId="21" xfId="0" applyBorder="1"/>
    <xf numFmtId="0" fontId="11" fillId="0" borderId="2" xfId="0" applyFont="1" applyBorder="1" applyAlignment="1">
      <alignment horizontal="left" vertical="center" wrapText="1"/>
    </xf>
    <xf numFmtId="177" fontId="10" fillId="2" borderId="2" xfId="0" applyNumberFormat="1" applyFont="1" applyFill="1" applyBorder="1" applyAlignment="1">
      <alignment horizontal="left" vertical="center"/>
    </xf>
    <xf numFmtId="14" fontId="10" fillId="0" borderId="21" xfId="0" applyNumberFormat="1" applyFont="1" applyFill="1" applyBorder="1" applyAlignment="1">
      <alignment horizontal="left" vertical="center"/>
    </xf>
    <xf numFmtId="14" fontId="10" fillId="0" borderId="0" xfId="0" applyNumberFormat="1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/>
    </xf>
    <xf numFmtId="178" fontId="10" fillId="2" borderId="2" xfId="1" applyNumberFormat="1" applyFont="1" applyFill="1" applyBorder="1" applyAlignment="1">
      <alignment horizontal="left" vertical="center"/>
    </xf>
    <xf numFmtId="178" fontId="10" fillId="0" borderId="21" xfId="1" applyNumberFormat="1" applyFont="1" applyFill="1" applyBorder="1" applyAlignment="1">
      <alignment horizontal="left" vertical="center"/>
    </xf>
    <xf numFmtId="178" fontId="10" fillId="0" borderId="0" xfId="1" applyNumberFormat="1" applyFont="1" applyFill="1" applyBorder="1" applyAlignment="1">
      <alignment horizontal="left" vertical="center"/>
    </xf>
    <xf numFmtId="166" fontId="0" fillId="0" borderId="0" xfId="1" applyNumberFormat="1" applyFont="1" applyFill="1" applyBorder="1" applyAlignment="1">
      <alignment horizontal="left"/>
    </xf>
    <xf numFmtId="166" fontId="24" fillId="2" borderId="2" xfId="6" applyNumberFormat="1" applyFont="1" applyFill="1" applyBorder="1" applyAlignment="1">
      <alignment horizontal="left"/>
    </xf>
    <xf numFmtId="166" fontId="24" fillId="0" borderId="21" xfId="6" applyNumberFormat="1" applyFont="1" applyFill="1" applyBorder="1" applyAlignment="1">
      <alignment horizontal="left"/>
    </xf>
    <xf numFmtId="166" fontId="24" fillId="0" borderId="0" xfId="6" applyNumberFormat="1" applyFont="1" applyFill="1" applyBorder="1" applyAlignment="1">
      <alignment horizontal="left"/>
    </xf>
    <xf numFmtId="166" fontId="11" fillId="9" borderId="13" xfId="1" applyNumberFormat="1" applyFont="1" applyFill="1" applyBorder="1" applyAlignment="1">
      <alignment horizontal="left"/>
    </xf>
    <xf numFmtId="166" fontId="10" fillId="2" borderId="2" xfId="1" applyNumberFormat="1" applyFont="1" applyFill="1" applyBorder="1" applyAlignment="1">
      <alignment horizontal="left" vertical="center"/>
    </xf>
    <xf numFmtId="166" fontId="10" fillId="0" borderId="21" xfId="1" applyNumberFormat="1" applyFont="1" applyFill="1" applyBorder="1" applyAlignment="1">
      <alignment horizontal="left" vertical="center"/>
    </xf>
    <xf numFmtId="166" fontId="10" fillId="0" borderId="0" xfId="1" applyNumberFormat="1" applyFont="1" applyFill="1" applyBorder="1" applyAlignment="1">
      <alignment horizontal="left" vertical="center"/>
    </xf>
    <xf numFmtId="43" fontId="0" fillId="0" borderId="0" xfId="12" applyFont="1" applyBorder="1" applyAlignment="1">
      <alignment horizontal="left"/>
    </xf>
    <xf numFmtId="43" fontId="0" fillId="0" borderId="16" xfId="0" applyNumberFormat="1" applyBorder="1" applyAlignment="1">
      <alignment horizontal="left"/>
    </xf>
    <xf numFmtId="0" fontId="0" fillId="0" borderId="21" xfId="0" applyFill="1" applyBorder="1" applyAlignment="1">
      <alignment horizontal="left"/>
    </xf>
    <xf numFmtId="0" fontId="0" fillId="0" borderId="0" xfId="0" applyBorder="1"/>
    <xf numFmtId="0" fontId="0" fillId="0" borderId="21" xfId="0" applyFill="1" applyBorder="1"/>
    <xf numFmtId="0" fontId="0" fillId="0" borderId="0" xfId="0" applyFill="1" applyBorder="1"/>
    <xf numFmtId="179" fontId="0" fillId="0" borderId="0" xfId="2" applyNumberFormat="1" applyFont="1" applyBorder="1" applyAlignment="1">
      <alignment horizontal="right"/>
    </xf>
    <xf numFmtId="166" fontId="0" fillId="0" borderId="0" xfId="0" applyNumberFormat="1" applyBorder="1" applyAlignment="1">
      <alignment horizontal="left"/>
    </xf>
    <xf numFmtId="178" fontId="0" fillId="0" borderId="0" xfId="0" applyNumberFormat="1" applyBorder="1" applyAlignment="1">
      <alignment horizontal="left"/>
    </xf>
    <xf numFmtId="43" fontId="0" fillId="11" borderId="13" xfId="12" applyFont="1" applyFill="1" applyBorder="1" applyAlignment="1">
      <alignment horizontal="left"/>
    </xf>
    <xf numFmtId="9" fontId="0" fillId="0" borderId="0" xfId="2" applyFont="1" applyBorder="1" applyAlignment="1">
      <alignment horizontal="right"/>
    </xf>
    <xf numFmtId="0" fontId="0" fillId="0" borderId="22" xfId="0" applyBorder="1"/>
    <xf numFmtId="0" fontId="0" fillId="0" borderId="23" xfId="0" applyBorder="1" applyAlignment="1">
      <alignment horizontal="left" vertical="center"/>
    </xf>
    <xf numFmtId="0" fontId="0" fillId="0" borderId="23" xfId="0" applyBorder="1" applyAlignment="1">
      <alignment horizontal="left"/>
    </xf>
    <xf numFmtId="0" fontId="0" fillId="0" borderId="24" xfId="0" applyFill="1" applyBorder="1" applyAlignment="1">
      <alignment horizontal="left"/>
    </xf>
    <xf numFmtId="0" fontId="0" fillId="0" borderId="23" xfId="0" applyBorder="1"/>
    <xf numFmtId="0" fontId="0" fillId="0" borderId="24" xfId="0" applyBorder="1"/>
    <xf numFmtId="0" fontId="11" fillId="0" borderId="0" xfId="0" applyFont="1" applyFill="1" applyAlignment="1">
      <alignment horizontal="center" wrapText="1"/>
    </xf>
    <xf numFmtId="0" fontId="11" fillId="0" borderId="0" xfId="0" applyFont="1" applyAlignment="1">
      <alignment horizontal="center" wrapText="1"/>
    </xf>
    <xf numFmtId="0" fontId="11" fillId="0" borderId="0" xfId="0" applyFont="1" applyFill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66" fontId="0" fillId="0" borderId="0" xfId="1" applyNumberFormat="1" applyFont="1"/>
    <xf numFmtId="0" fontId="11" fillId="0" borderId="0" xfId="0" applyFont="1" applyBorder="1" applyAlignment="1">
      <alignment horizontal="center" vertical="center" wrapText="1"/>
    </xf>
    <xf numFmtId="0" fontId="20" fillId="0" borderId="2" xfId="0" applyFont="1" applyBorder="1"/>
    <xf numFmtId="0" fontId="21" fillId="3" borderId="2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166" fontId="20" fillId="0" borderId="0" xfId="1" applyNumberFormat="1" applyFont="1"/>
    <xf numFmtId="166" fontId="11" fillId="0" borderId="0" xfId="1" applyNumberFormat="1" applyFont="1"/>
    <xf numFmtId="0" fontId="11" fillId="0" borderId="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0" fillId="0" borderId="2" xfId="0" applyNumberFormat="1" applyBorder="1"/>
    <xf numFmtId="41" fontId="1" fillId="0" borderId="2" xfId="1" applyFont="1" applyBorder="1" applyAlignment="1">
      <alignment horizontal="center" vertical="center"/>
    </xf>
    <xf numFmtId="178" fontId="1" fillId="0" borderId="2" xfId="1" applyNumberFormat="1" applyFont="1" applyBorder="1" applyAlignment="1">
      <alignment horizontal="center" vertical="center"/>
    </xf>
    <xf numFmtId="166" fontId="1" fillId="0" borderId="2" xfId="1" applyNumberFormat="1" applyFont="1" applyBorder="1" applyAlignment="1">
      <alignment horizontal="center" vertical="center"/>
    </xf>
    <xf numFmtId="166" fontId="1" fillId="0" borderId="0" xfId="1" applyNumberFormat="1" applyFont="1" applyBorder="1" applyAlignment="1">
      <alignment horizontal="center" vertical="center"/>
    </xf>
    <xf numFmtId="180" fontId="0" fillId="9" borderId="2" xfId="0" applyNumberFormat="1" applyFill="1" applyBorder="1"/>
    <xf numFmtId="166" fontId="0" fillId="0" borderId="2" xfId="1" applyNumberFormat="1" applyFont="1" applyBorder="1"/>
    <xf numFmtId="180" fontId="0" fillId="11" borderId="2" xfId="0" applyNumberFormat="1" applyFill="1" applyBorder="1"/>
    <xf numFmtId="0" fontId="0" fillId="0" borderId="0" xfId="0" applyBorder="1" applyAlignment="1">
      <alignment horizontal="center"/>
    </xf>
    <xf numFmtId="166" fontId="0" fillId="12" borderId="2" xfId="1" applyNumberFormat="1" applyFont="1" applyFill="1" applyBorder="1"/>
    <xf numFmtId="166" fontId="0" fillId="0" borderId="2" xfId="0" applyNumberFormat="1" applyBorder="1"/>
    <xf numFmtId="43" fontId="0" fillId="0" borderId="2" xfId="0" applyNumberFormat="1" applyBorder="1"/>
    <xf numFmtId="41" fontId="0" fillId="0" borderId="0" xfId="0" applyNumberFormat="1"/>
    <xf numFmtId="0" fontId="0" fillId="9" borderId="2" xfId="0" applyFill="1" applyBorder="1"/>
    <xf numFmtId="166" fontId="0" fillId="9" borderId="2" xfId="1" applyNumberFormat="1" applyFont="1" applyFill="1" applyBorder="1"/>
    <xf numFmtId="166" fontId="0" fillId="13" borderId="2" xfId="1" applyNumberFormat="1" applyFont="1" applyFill="1" applyBorder="1"/>
    <xf numFmtId="41" fontId="1" fillId="0" borderId="0" xfId="1" applyFont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0" xfId="0" applyFont="1" applyBorder="1"/>
    <xf numFmtId="0" fontId="11" fillId="0" borderId="8" xfId="0" applyFont="1" applyBorder="1" applyAlignment="1">
      <alignment horizontal="center" vertical="center" wrapText="1"/>
    </xf>
    <xf numFmtId="166" fontId="0" fillId="0" borderId="0" xfId="1" applyNumberFormat="1" applyFont="1" applyBorder="1"/>
    <xf numFmtId="0" fontId="1" fillId="0" borderId="0" xfId="0" applyFont="1" applyBorder="1" applyAlignment="1">
      <alignment horizontal="center" vertical="center"/>
    </xf>
    <xf numFmtId="166" fontId="11" fillId="0" borderId="0" xfId="1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/>
    </xf>
    <xf numFmtId="0" fontId="10" fillId="2" borderId="2" xfId="0" applyFont="1" applyFill="1" applyBorder="1"/>
    <xf numFmtId="166" fontId="24" fillId="2" borderId="2" xfId="6" applyNumberFormat="1" applyFont="1" applyFill="1" applyBorder="1" applyAlignment="1">
      <alignment horizontal="right"/>
    </xf>
    <xf numFmtId="178" fontId="10" fillId="2" borderId="2" xfId="1" applyNumberFormat="1" applyFont="1" applyFill="1" applyBorder="1" applyAlignment="1">
      <alignment horizontal="center" vertical="center"/>
    </xf>
    <xf numFmtId="166" fontId="10" fillId="2" borderId="2" xfId="1" applyNumberFormat="1" applyFont="1" applyFill="1" applyBorder="1" applyAlignment="1">
      <alignment horizontal="center" vertical="center"/>
    </xf>
    <xf numFmtId="14" fontId="10" fillId="2" borderId="2" xfId="0" applyNumberFormat="1" applyFont="1" applyFill="1" applyBorder="1" applyAlignment="1">
      <alignment horizontal="center" vertical="center"/>
    </xf>
    <xf numFmtId="166" fontId="0" fillId="0" borderId="2" xfId="1" applyNumberFormat="1" applyFont="1" applyFill="1" applyBorder="1"/>
    <xf numFmtId="0" fontId="0" fillId="0" borderId="2" xfId="0" applyBorder="1" applyAlignment="1">
      <alignment wrapText="1"/>
    </xf>
    <xf numFmtId="0" fontId="0" fillId="0" borderId="0" xfId="0" applyAlignment="1">
      <alignment wrapText="1"/>
    </xf>
    <xf numFmtId="0" fontId="1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181" fontId="11" fillId="0" borderId="2" xfId="0" applyNumberFormat="1" applyFont="1" applyBorder="1" applyAlignment="1">
      <alignment horizontal="center" vertical="center" wrapText="1"/>
    </xf>
    <xf numFmtId="176" fontId="0" fillId="0" borderId="2" xfId="0" applyNumberFormat="1" applyBorder="1"/>
    <xf numFmtId="166" fontId="11" fillId="0" borderId="2" xfId="1" applyNumberFormat="1" applyFont="1" applyBorder="1"/>
    <xf numFmtId="166" fontId="0" fillId="0" borderId="0" xfId="0" applyNumberFormat="1"/>
    <xf numFmtId="0" fontId="11" fillId="0" borderId="0" xfId="0" applyFont="1" applyAlignment="1">
      <alignment horizontal="left" vertical="center"/>
    </xf>
    <xf numFmtId="0" fontId="11" fillId="0" borderId="2" xfId="0" applyFont="1" applyBorder="1" applyAlignment="1">
      <alignment horizontal="center" wrapText="1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right"/>
    </xf>
    <xf numFmtId="182" fontId="0" fillId="0" borderId="2" xfId="0" applyNumberFormat="1" applyBorder="1" applyAlignment="1">
      <alignment horizontal="right"/>
    </xf>
    <xf numFmtId="183" fontId="0" fillId="0" borderId="2" xfId="12" applyNumberFormat="1" applyFont="1" applyBorder="1" applyAlignment="1">
      <alignment horizontal="right"/>
    </xf>
    <xf numFmtId="166" fontId="24" fillId="14" borderId="2" xfId="6" applyNumberFormat="1" applyFont="1" applyFill="1" applyBorder="1" applyAlignment="1">
      <alignment horizontal="left"/>
    </xf>
    <xf numFmtId="176" fontId="0" fillId="0" borderId="2" xfId="0" applyNumberFormat="1" applyFill="1" applyBorder="1"/>
    <xf numFmtId="43" fontId="0" fillId="0" borderId="2" xfId="12" applyFont="1" applyFill="1" applyBorder="1"/>
    <xf numFmtId="0" fontId="11" fillId="0" borderId="2" xfId="0" applyFont="1" applyFill="1" applyBorder="1"/>
    <xf numFmtId="43" fontId="11" fillId="0" borderId="2" xfId="12" applyFont="1" applyFill="1" applyBorder="1"/>
    <xf numFmtId="1" fontId="7" fillId="5" borderId="2" xfId="10" applyNumberFormat="1" applyFont="1" applyFill="1" applyBorder="1" applyAlignment="1">
      <alignment horizontal="center" vertical="center"/>
    </xf>
    <xf numFmtId="0" fontId="7" fillId="5" borderId="1" xfId="10" applyFont="1" applyFill="1" applyBorder="1" applyAlignment="1">
      <alignment horizontal="center" vertical="center"/>
    </xf>
    <xf numFmtId="0" fontId="7" fillId="5" borderId="10" xfId="10" applyFont="1" applyFill="1" applyBorder="1" applyAlignment="1">
      <alignment horizontal="center" vertical="center"/>
    </xf>
    <xf numFmtId="0" fontId="7" fillId="5" borderId="3" xfId="10" applyFont="1" applyFill="1" applyBorder="1" applyAlignment="1">
      <alignment horizontal="center" vertical="center" wrapText="1"/>
    </xf>
    <xf numFmtId="0" fontId="7" fillId="5" borderId="4" xfId="10" applyFont="1" applyFill="1" applyBorder="1" applyAlignment="1">
      <alignment horizontal="center" vertical="center" wrapText="1"/>
    </xf>
    <xf numFmtId="0" fontId="7" fillId="5" borderId="7" xfId="10" applyFont="1" applyFill="1" applyBorder="1" applyAlignment="1">
      <alignment horizontal="center" vertical="center" wrapText="1"/>
    </xf>
    <xf numFmtId="0" fontId="7" fillId="5" borderId="9" xfId="10" applyFont="1" applyFill="1" applyBorder="1" applyAlignment="1">
      <alignment horizontal="center" vertical="center" wrapText="1"/>
    </xf>
    <xf numFmtId="0" fontId="7" fillId="5" borderId="3" xfId="10" applyFont="1" applyFill="1" applyBorder="1" applyAlignment="1">
      <alignment horizontal="center" vertical="center"/>
    </xf>
    <xf numFmtId="0" fontId="7" fillId="5" borderId="4" xfId="10" applyFont="1" applyFill="1" applyBorder="1" applyAlignment="1">
      <alignment horizontal="center" vertical="center"/>
    </xf>
    <xf numFmtId="0" fontId="7" fillId="5" borderId="7" xfId="10" applyFont="1" applyFill="1" applyBorder="1" applyAlignment="1">
      <alignment horizontal="center" vertical="center"/>
    </xf>
    <xf numFmtId="0" fontId="7" fillId="5" borderId="9" xfId="1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166" fontId="11" fillId="0" borderId="2" xfId="1" applyNumberFormat="1" applyFont="1" applyBorder="1" applyAlignment="1">
      <alignment horizontal="center" vertical="center" wrapText="1"/>
    </xf>
    <xf numFmtId="166" fontId="11" fillId="0" borderId="1" xfId="1" applyNumberFormat="1" applyFont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11" fillId="0" borderId="12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/>
    </xf>
  </cellXfs>
  <cellStyles count="13">
    <cellStyle name="Comma" xfId="12" builtinId="3"/>
    <cellStyle name="Comma [0]" xfId="1" builtinId="6"/>
    <cellStyle name="Comma [0] 2" xfId="6"/>
    <cellStyle name="Comma [0] 3" xfId="4"/>
    <cellStyle name="Comma [0] 4" xfId="11"/>
    <cellStyle name="Comma 3" xfId="7"/>
    <cellStyle name="Comma 8" xfId="8"/>
    <cellStyle name="Normal" xfId="0" builtinId="0"/>
    <cellStyle name="Normal 2" xfId="10"/>
    <cellStyle name="Normal 3" xfId="9"/>
    <cellStyle name="Normal 4" xfId="5"/>
    <cellStyle name="Normal_Sheet1" xfId="3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40"/>
    </mc:Choice>
    <mc:Fallback>
      <c:style val="40"/>
    </mc:Fallback>
  </mc:AlternateContent>
  <c:chart>
    <c:title>
      <c:tx>
        <c:rich>
          <a:bodyPr/>
          <a:lstStyle/>
          <a:p>
            <a:pPr>
              <a:defRPr u="sng"/>
            </a:pPr>
            <a:r>
              <a:rPr lang="en-US" u="sng"/>
              <a:t>PENJUALAN BATUBARA 2012</a:t>
            </a:r>
          </a:p>
        </c:rich>
      </c:tx>
      <c:overlay val="0"/>
      <c:spPr>
        <a:solidFill>
          <a:srgbClr val="00B050"/>
        </a:solidFill>
      </c:spPr>
    </c:title>
    <c:autoTitleDeleted val="0"/>
    <c:plotArea>
      <c:layout>
        <c:manualLayout>
          <c:layoutTarget val="inner"/>
          <c:xMode val="edge"/>
          <c:yMode val="edge"/>
          <c:x val="6.5109775319903737E-2"/>
          <c:y val="0.13660035572506241"/>
          <c:w val="0.82287409728653949"/>
          <c:h val="0.75018220905539679"/>
        </c:manualLayout>
      </c:layout>
      <c:barChart>
        <c:barDir val="col"/>
        <c:grouping val="clustered"/>
        <c:varyColors val="0"/>
        <c:ser>
          <c:idx val="1"/>
          <c:order val="1"/>
          <c:invertIfNegative val="0"/>
          <c:dLbls>
            <c:dLbl>
              <c:idx val="0"/>
              <c:layout>
                <c:manualLayout>
                  <c:x val="7.3502993100344124E-3"/>
                  <c:y val="0.2012777710902573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1.5467904098994587E-3"/>
                  <c:y val="0.2351949498500704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1.5467904098994587E-3"/>
                  <c:y val="0.1175974749250342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0"/>
                  <c:y val="0.2114352227434717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5.9855714736149254E-3"/>
                  <c:y val="0.30914543933055161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0"/>
                  <c:y val="0.12466740545613315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solidFill>
                <a:schemeClr val="accent6"/>
              </a:solidFill>
            </c:spPr>
            <c:txPr>
              <a:bodyPr/>
              <a:lstStyle/>
              <a:p>
                <a:pPr>
                  <a:defRPr b="1">
                    <a:solidFill>
                      <a:srgbClr val="FF0000"/>
                    </a:solidFill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'SUMMARY LOADING PONTON 2012'!#REF!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'SUMMARY LOADING PONTON 2012'!#REF!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'SUMMARY LOADING PONTON 2012'!#REF!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4618592"/>
        <c:axId val="314619712"/>
      </c:barChart>
      <c:lineChart>
        <c:grouping val="stacked"/>
        <c:varyColors val="0"/>
        <c:ser>
          <c:idx val="0"/>
          <c:order val="0"/>
          <c:dLbls>
            <c:dLbl>
              <c:idx val="3"/>
              <c:layout>
                <c:manualLayout>
                  <c:x val="-1.675960012612113E-2"/>
                  <c:y val="0.136178618038164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solidFill>
                <a:schemeClr val="accent6">
                  <a:lumMod val="75000"/>
                </a:schemeClr>
              </a:solidFill>
            </c:spPr>
            <c:txPr>
              <a:bodyPr/>
              <a:lstStyle/>
              <a:p>
                <a:pPr>
                  <a:defRPr b="1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'SUMMARY LOADING PONTON 2012'!#REF!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'SUMMARY LOADING PONTON 2012'!#REF!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'SUMMARY LOADING PONTON 2012'!#REF!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14620272"/>
        <c:axId val="314620832"/>
      </c:lineChart>
      <c:catAx>
        <c:axId val="314618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sz="800"/>
            </a:pPr>
            <a:endParaRPr lang="en-US"/>
          </a:p>
        </c:txPr>
        <c:crossAx val="314619712"/>
        <c:crosses val="autoZero"/>
        <c:auto val="1"/>
        <c:lblAlgn val="ctr"/>
        <c:lblOffset val="100"/>
        <c:noMultiLvlLbl val="0"/>
      </c:catAx>
      <c:valAx>
        <c:axId val="314619712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sz="800"/>
            </a:pPr>
            <a:endParaRPr lang="en-US"/>
          </a:p>
        </c:txPr>
        <c:crossAx val="314618592"/>
        <c:crosses val="autoZero"/>
        <c:crossBetween val="between"/>
      </c:valAx>
      <c:valAx>
        <c:axId val="314620832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en-US"/>
          </a:p>
        </c:txPr>
        <c:crossAx val="314620272"/>
        <c:crosses val="max"/>
        <c:crossBetween val="between"/>
      </c:valAx>
      <c:catAx>
        <c:axId val="3146202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314620832"/>
        <c:crosses val="autoZero"/>
        <c:auto val="1"/>
        <c:lblAlgn val="ctr"/>
        <c:lblOffset val="100"/>
        <c:noMultiLvlLbl val="0"/>
      </c:catAx>
      <c:spPr>
        <a:solidFill>
          <a:sysClr val="window" lastClr="FFFFFF"/>
        </a:solidFill>
      </c:spPr>
    </c:plotArea>
    <c:legend>
      <c:legendPos val="r"/>
      <c:legendEntry>
        <c:idx val="0"/>
        <c:txPr>
          <a:bodyPr/>
          <a:lstStyle/>
          <a:p>
            <a:pPr>
              <a:defRPr sz="900" b="1">
                <a:solidFill>
                  <a:srgbClr val="FF0000"/>
                </a:solidFill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800" b="1"/>
            </a:pPr>
            <a:endParaRPr lang="en-US"/>
          </a:p>
        </c:txPr>
      </c:legendEntry>
      <c:overlay val="0"/>
      <c:txPr>
        <a:bodyPr/>
        <a:lstStyle/>
        <a:p>
          <a:pPr>
            <a:defRPr sz="800"/>
          </a:pPr>
          <a:endParaRPr lang="en-US"/>
        </a:p>
      </c:txPr>
    </c:legend>
    <c:plotVisOnly val="1"/>
    <c:dispBlanksAs val="zero"/>
    <c:showDLblsOverMax val="0"/>
  </c:chart>
  <c:spPr>
    <a:solidFill>
      <a:schemeClr val="accent6">
        <a:lumMod val="40000"/>
        <a:lumOff val="60000"/>
      </a:schemeClr>
    </a:solidFill>
  </c:sp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Grafik HBA</a:t>
            </a:r>
          </a:p>
        </c:rich>
      </c:tx>
      <c:layout>
        <c:manualLayout>
          <c:xMode val="edge"/>
          <c:yMode val="edge"/>
          <c:x val="0.47187488569578523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7989255813449727E-2"/>
          <c:y val="3.308326682628359E-2"/>
          <c:w val="0.90633798698133849"/>
          <c:h val="0.85230342787829794"/>
        </c:manualLayout>
      </c:layout>
      <c:lineChart>
        <c:grouping val="standard"/>
        <c:varyColors val="0"/>
        <c:ser>
          <c:idx val="0"/>
          <c:order val="0"/>
          <c:tx>
            <c:strRef>
              <c:f>'HBA 2009-2015'!$C$1:$C$3</c:f>
              <c:strCache>
                <c:ptCount val="3"/>
                <c:pt idx="0">
                  <c:v>HBA (USD/Ton)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'HBA 2009-2015'!$A$4:$A$114</c:f>
              <c:numCache>
                <c:formatCode>[$-409]mmm\-yy;@</c:formatCode>
                <c:ptCount val="90"/>
                <c:pt idx="0">
                  <c:v>42513</c:v>
                </c:pt>
                <c:pt idx="1">
                  <c:v>42484</c:v>
                </c:pt>
                <c:pt idx="2">
                  <c:v>42455</c:v>
                </c:pt>
                <c:pt idx="3">
                  <c:v>42426</c:v>
                </c:pt>
                <c:pt idx="4">
                  <c:v>42397</c:v>
                </c:pt>
                <c:pt idx="5">
                  <c:v>42368</c:v>
                </c:pt>
                <c:pt idx="6">
                  <c:v>42339</c:v>
                </c:pt>
                <c:pt idx="7">
                  <c:v>42310</c:v>
                </c:pt>
                <c:pt idx="8">
                  <c:v>42281</c:v>
                </c:pt>
                <c:pt idx="9">
                  <c:v>42252</c:v>
                </c:pt>
                <c:pt idx="10">
                  <c:v>42223</c:v>
                </c:pt>
                <c:pt idx="11">
                  <c:v>42194</c:v>
                </c:pt>
                <c:pt idx="12">
                  <c:v>42165</c:v>
                </c:pt>
                <c:pt idx="13">
                  <c:v>42136</c:v>
                </c:pt>
                <c:pt idx="14">
                  <c:v>42107</c:v>
                </c:pt>
                <c:pt idx="15">
                  <c:v>42078</c:v>
                </c:pt>
                <c:pt idx="16">
                  <c:v>42049</c:v>
                </c:pt>
                <c:pt idx="17">
                  <c:v>42020</c:v>
                </c:pt>
                <c:pt idx="18">
                  <c:v>41974</c:v>
                </c:pt>
                <c:pt idx="19">
                  <c:v>41945</c:v>
                </c:pt>
                <c:pt idx="20">
                  <c:v>41916</c:v>
                </c:pt>
                <c:pt idx="21">
                  <c:v>41887</c:v>
                </c:pt>
                <c:pt idx="22">
                  <c:v>41858</c:v>
                </c:pt>
                <c:pt idx="23">
                  <c:v>41829</c:v>
                </c:pt>
                <c:pt idx="24">
                  <c:v>41800</c:v>
                </c:pt>
                <c:pt idx="25">
                  <c:v>41771</c:v>
                </c:pt>
                <c:pt idx="26">
                  <c:v>41742</c:v>
                </c:pt>
                <c:pt idx="27">
                  <c:v>41713</c:v>
                </c:pt>
                <c:pt idx="28">
                  <c:v>41684</c:v>
                </c:pt>
                <c:pt idx="29">
                  <c:v>41655</c:v>
                </c:pt>
                <c:pt idx="30">
                  <c:v>41609</c:v>
                </c:pt>
                <c:pt idx="31">
                  <c:v>41580</c:v>
                </c:pt>
                <c:pt idx="32">
                  <c:v>41551</c:v>
                </c:pt>
                <c:pt idx="33">
                  <c:v>41522</c:v>
                </c:pt>
                <c:pt idx="34">
                  <c:v>41493</c:v>
                </c:pt>
                <c:pt idx="35">
                  <c:v>41464</c:v>
                </c:pt>
                <c:pt idx="36">
                  <c:v>41435</c:v>
                </c:pt>
                <c:pt idx="37">
                  <c:v>41406</c:v>
                </c:pt>
                <c:pt idx="38">
                  <c:v>41377</c:v>
                </c:pt>
                <c:pt idx="39">
                  <c:v>41348</c:v>
                </c:pt>
                <c:pt idx="40">
                  <c:v>41319</c:v>
                </c:pt>
                <c:pt idx="41">
                  <c:v>41290</c:v>
                </c:pt>
                <c:pt idx="42">
                  <c:v>41244</c:v>
                </c:pt>
                <c:pt idx="43">
                  <c:v>41215</c:v>
                </c:pt>
                <c:pt idx="44">
                  <c:v>41186</c:v>
                </c:pt>
                <c:pt idx="45">
                  <c:v>41157</c:v>
                </c:pt>
                <c:pt idx="46">
                  <c:v>41128</c:v>
                </c:pt>
                <c:pt idx="47">
                  <c:v>41099</c:v>
                </c:pt>
                <c:pt idx="48">
                  <c:v>41070</c:v>
                </c:pt>
                <c:pt idx="49">
                  <c:v>41041</c:v>
                </c:pt>
                <c:pt idx="50">
                  <c:v>41012</c:v>
                </c:pt>
                <c:pt idx="51">
                  <c:v>40983</c:v>
                </c:pt>
                <c:pt idx="52">
                  <c:v>40954</c:v>
                </c:pt>
                <c:pt idx="53">
                  <c:v>40925</c:v>
                </c:pt>
                <c:pt idx="54">
                  <c:v>40878</c:v>
                </c:pt>
                <c:pt idx="55">
                  <c:v>40849</c:v>
                </c:pt>
                <c:pt idx="56">
                  <c:v>40820</c:v>
                </c:pt>
                <c:pt idx="57">
                  <c:v>40791</c:v>
                </c:pt>
                <c:pt idx="58">
                  <c:v>40762</c:v>
                </c:pt>
                <c:pt idx="59">
                  <c:v>40733</c:v>
                </c:pt>
                <c:pt idx="60">
                  <c:v>40704</c:v>
                </c:pt>
                <c:pt idx="61">
                  <c:v>40675</c:v>
                </c:pt>
                <c:pt idx="62">
                  <c:v>40646</c:v>
                </c:pt>
                <c:pt idx="63">
                  <c:v>40617</c:v>
                </c:pt>
                <c:pt idx="64">
                  <c:v>40588</c:v>
                </c:pt>
                <c:pt idx="65">
                  <c:v>40559</c:v>
                </c:pt>
                <c:pt idx="66">
                  <c:v>40513</c:v>
                </c:pt>
                <c:pt idx="67">
                  <c:v>40484</c:v>
                </c:pt>
                <c:pt idx="68">
                  <c:v>40455</c:v>
                </c:pt>
                <c:pt idx="69">
                  <c:v>40426</c:v>
                </c:pt>
                <c:pt idx="70">
                  <c:v>40397</c:v>
                </c:pt>
                <c:pt idx="71">
                  <c:v>40368</c:v>
                </c:pt>
                <c:pt idx="72">
                  <c:v>40339</c:v>
                </c:pt>
                <c:pt idx="73">
                  <c:v>40310</c:v>
                </c:pt>
                <c:pt idx="74">
                  <c:v>40281</c:v>
                </c:pt>
                <c:pt idx="75">
                  <c:v>40252</c:v>
                </c:pt>
                <c:pt idx="76">
                  <c:v>40223</c:v>
                </c:pt>
                <c:pt idx="77">
                  <c:v>40194</c:v>
                </c:pt>
                <c:pt idx="78">
                  <c:v>40148</c:v>
                </c:pt>
                <c:pt idx="79">
                  <c:v>40119</c:v>
                </c:pt>
                <c:pt idx="80">
                  <c:v>40090</c:v>
                </c:pt>
                <c:pt idx="81">
                  <c:v>40061</c:v>
                </c:pt>
                <c:pt idx="82">
                  <c:v>40032</c:v>
                </c:pt>
                <c:pt idx="83">
                  <c:v>40003</c:v>
                </c:pt>
                <c:pt idx="84">
                  <c:v>39974</c:v>
                </c:pt>
                <c:pt idx="85">
                  <c:v>39945</c:v>
                </c:pt>
                <c:pt idx="86">
                  <c:v>39916</c:v>
                </c:pt>
                <c:pt idx="87">
                  <c:v>39887</c:v>
                </c:pt>
                <c:pt idx="88">
                  <c:v>39858</c:v>
                </c:pt>
                <c:pt idx="89">
                  <c:v>39829</c:v>
                </c:pt>
              </c:numCache>
            </c:numRef>
          </c:cat>
          <c:val>
            <c:numRef>
              <c:f>'HBA 2009-2015'!$C$4:$C$114</c:f>
              <c:numCache>
                <c:formatCode>_(* #,##0.00_);_(* \(#,##0.00\);_(* "-"??_);_(@_)</c:formatCode>
                <c:ptCount val="90"/>
                <c:pt idx="13">
                  <c:v>61.08</c:v>
                </c:pt>
                <c:pt idx="14">
                  <c:v>64.48</c:v>
                </c:pt>
                <c:pt idx="15">
                  <c:v>67.760000000000005</c:v>
                </c:pt>
                <c:pt idx="16">
                  <c:v>62.92</c:v>
                </c:pt>
                <c:pt idx="17">
                  <c:v>63.84</c:v>
                </c:pt>
                <c:pt idx="18">
                  <c:v>64.650000000000006</c:v>
                </c:pt>
                <c:pt idx="19">
                  <c:v>65.7</c:v>
                </c:pt>
                <c:pt idx="20">
                  <c:v>67.260000000000005</c:v>
                </c:pt>
                <c:pt idx="21">
                  <c:v>69.69</c:v>
                </c:pt>
                <c:pt idx="22">
                  <c:v>70.290000000000006</c:v>
                </c:pt>
                <c:pt idx="23">
                  <c:v>72.45</c:v>
                </c:pt>
                <c:pt idx="24">
                  <c:v>73.64</c:v>
                </c:pt>
                <c:pt idx="25">
                  <c:v>73.599999999999994</c:v>
                </c:pt>
                <c:pt idx="26">
                  <c:v>74.81</c:v>
                </c:pt>
                <c:pt idx="27">
                  <c:v>77.010000000000005</c:v>
                </c:pt>
                <c:pt idx="28">
                  <c:v>80.44</c:v>
                </c:pt>
                <c:pt idx="29">
                  <c:v>81.900000000000006</c:v>
                </c:pt>
                <c:pt idx="30">
                  <c:v>80.31</c:v>
                </c:pt>
                <c:pt idx="31">
                  <c:v>78.13</c:v>
                </c:pt>
                <c:pt idx="32">
                  <c:v>76.61</c:v>
                </c:pt>
                <c:pt idx="33">
                  <c:v>76.89</c:v>
                </c:pt>
                <c:pt idx="34">
                  <c:v>76.7</c:v>
                </c:pt>
                <c:pt idx="35">
                  <c:v>81.69</c:v>
                </c:pt>
                <c:pt idx="36">
                  <c:v>84.87</c:v>
                </c:pt>
                <c:pt idx="37">
                  <c:v>85.33</c:v>
                </c:pt>
                <c:pt idx="38">
                  <c:v>88.56</c:v>
                </c:pt>
                <c:pt idx="39">
                  <c:v>90.09</c:v>
                </c:pt>
                <c:pt idx="40">
                  <c:v>88.35</c:v>
                </c:pt>
                <c:pt idx="41">
                  <c:v>87.55</c:v>
                </c:pt>
                <c:pt idx="42" formatCode="_(* #,##0.00_);_(* \(#,##0.00\);_(* &quot;-&quot;_);_(@_)">
                  <c:v>81.75</c:v>
                </c:pt>
                <c:pt idx="43" formatCode="_(* #,##0.00_);_(* \(#,##0.00\);_(* &quot;-&quot;_);_(@_)">
                  <c:v>81.44</c:v>
                </c:pt>
                <c:pt idx="44" formatCode="_(* #,##0.00_);_(* \(#,##0.00\);_(* &quot;-&quot;_);_(@_)">
                  <c:v>86.04</c:v>
                </c:pt>
                <c:pt idx="45" formatCode="_(* #,##0.00_);_(* \(#,##0.00\);_(* &quot;-&quot;_);_(@_)">
                  <c:v>86.21</c:v>
                </c:pt>
                <c:pt idx="46" formatCode="_(* #,##0.00_);_(* \(#,##0.00\);_(* &quot;-&quot;_);_(@_)">
                  <c:v>84.65</c:v>
                </c:pt>
                <c:pt idx="47" formatCode="_(* #,##0.00_);_(* \(#,##0.00\);_(* &quot;-&quot;_);_(@_)">
                  <c:v>87.56</c:v>
                </c:pt>
                <c:pt idx="48" formatCode="_(* #,##0.00_);_(* \(#,##0.00\);_(* &quot;-&quot;_);_(@_)">
                  <c:v>96.65</c:v>
                </c:pt>
                <c:pt idx="49" formatCode="_(* #,##0.00_);_(* \(#,##0.00\);_(* &quot;-&quot;_);_(@_)">
                  <c:v>102.12</c:v>
                </c:pt>
                <c:pt idx="50" formatCode="_(* #,##0.00_);_(* \(#,##0.00\);_(* &quot;-&quot;_);_(@_)">
                  <c:v>105.61</c:v>
                </c:pt>
                <c:pt idx="51" formatCode="_(* #,##0.00_);_(* \(#,##0.00\);_(* &quot;-&quot;_);_(@_)">
                  <c:v>112.87</c:v>
                </c:pt>
                <c:pt idx="52" formatCode="_(* #,##0.00_);_(* \(#,##0.00\);_(* &quot;-&quot;_);_(@_)">
                  <c:v>111.58</c:v>
                </c:pt>
                <c:pt idx="53" formatCode="_(* #,##0.00_);_(* \(#,##0.00\);_(* &quot;-&quot;_);_(@_)">
                  <c:v>109.29</c:v>
                </c:pt>
                <c:pt idx="54" formatCode="_(* #,##0.00_);_(* \(#,##0.00\);_(* &quot;-&quot;_);_(@_)">
                  <c:v>112.67</c:v>
                </c:pt>
                <c:pt idx="55" formatCode="_(* #,##0.00_);_(* \(#,##0.00\);_(* &quot;-&quot;_);_(@_)">
                  <c:v>116.65</c:v>
                </c:pt>
                <c:pt idx="56" formatCode="_(* #,##0.00_);_(* \(#,##0.00\);_(* &quot;-&quot;_);_(@_)">
                  <c:v>119.24</c:v>
                </c:pt>
                <c:pt idx="57" formatCode="_(* #,##0.00_);_(* \(#,##0.00\);_(* &quot;-&quot;_);_(@_)">
                  <c:v>116.26</c:v>
                </c:pt>
                <c:pt idx="58" formatCode="_(* #,##0.00_);_(* \(#,##0.00\);_(* &quot;-&quot;_);_(@_)">
                  <c:v>117.21</c:v>
                </c:pt>
                <c:pt idx="59" formatCode="_(* #,##0.00_);_(* \(#,##0.00\);_(* &quot;-&quot;_);_(@_)">
                  <c:v>118.24</c:v>
                </c:pt>
                <c:pt idx="60" formatCode="_(* #,##0.00_);_(* \(#,##0.00\);_(* &quot;-&quot;_);_(@_)">
                  <c:v>119.03</c:v>
                </c:pt>
                <c:pt idx="61" formatCode="_(* #,##0.00_);_(* \(#,##0.00\);_(* &quot;-&quot;_);_(@_)">
                  <c:v>117.61</c:v>
                </c:pt>
                <c:pt idx="62" formatCode="_(* #,##0.00_);_(* \(#,##0.00\);_(* &quot;-&quot;_);_(@_)">
                  <c:v>122.02</c:v>
                </c:pt>
                <c:pt idx="63" formatCode="_(* #,##0.00_);_(* \(#,##0.00\);_(* &quot;-&quot;_);_(@_)">
                  <c:v>122.43</c:v>
                </c:pt>
                <c:pt idx="64" formatCode="_(* #,##0.00_);_(* \(#,##0.00\);_(* &quot;-&quot;_);_(@_)">
                  <c:v>127.05</c:v>
                </c:pt>
                <c:pt idx="65" formatCode="_(* #,##0.00_);_(* \(#,##0.00\);_(* &quot;-&quot;_);_(@_)">
                  <c:v>112.4</c:v>
                </c:pt>
                <c:pt idx="66" formatCode="_(* #,##0.00_);_(* \(#,##0.00\);_(* &quot;-&quot;_);_(@_)">
                  <c:v>103.41</c:v>
                </c:pt>
                <c:pt idx="67" formatCode="_(* #,##0.00_);_(* \(#,##0.00\);_(* &quot;-&quot;_);_(@_)">
                  <c:v>95.51</c:v>
                </c:pt>
                <c:pt idx="68" formatCode="_(* #,##0.00_);_(* \(#,##0.00\);_(* &quot;-&quot;_);_(@_)">
                  <c:v>92.68</c:v>
                </c:pt>
                <c:pt idx="69" formatCode="_(* #,##0.00_);_(* \(#,##0.00\);_(* &quot;-&quot;_);_(@_)">
                  <c:v>90.05</c:v>
                </c:pt>
                <c:pt idx="70" formatCode="_(* #,##0.00_);_(* \(#,##0.00\);_(* &quot;-&quot;_);_(@_)">
                  <c:v>94.86</c:v>
                </c:pt>
                <c:pt idx="71" formatCode="_(* #,##0.00_);_(* \(#,##0.00\);_(* &quot;-&quot;_);_(@_)">
                  <c:v>96.65</c:v>
                </c:pt>
                <c:pt idx="72" formatCode="_(* #,##0.00_);_(* \(#,##0.00\);_(* &quot;-&quot;_);_(@_)">
                  <c:v>97.22</c:v>
                </c:pt>
                <c:pt idx="73" formatCode="_(* #,##0.00_);_(* \(#,##0.00\);_(* &quot;-&quot;_);_(@_)">
                  <c:v>92.07</c:v>
                </c:pt>
                <c:pt idx="74" formatCode="_(* #,##0.00_);_(* \(#,##0.00\);_(* &quot;-&quot;_);_(@_)">
                  <c:v>86.58</c:v>
                </c:pt>
                <c:pt idx="75" formatCode="_(* #,##0.00_);_(* \(#,##0.00\);_(* &quot;-&quot;_);_(@_)">
                  <c:v>86.64</c:v>
                </c:pt>
                <c:pt idx="76" formatCode="_(* #,##0.00_);_(* \(#,##0.00\);_(* &quot;-&quot;_);_(@_)">
                  <c:v>87.81</c:v>
                </c:pt>
                <c:pt idx="77" formatCode="_(* #,##0.00_);_(* \(#,##0.00\);_(* &quot;-&quot;_);_(@_)">
                  <c:v>77.39</c:v>
                </c:pt>
                <c:pt idx="78" formatCode="_(* #,##0.00_);_(* \(#,##0.00\);_(* &quot;-&quot;_);_(@_)">
                  <c:v>74.510000000000005</c:v>
                </c:pt>
                <c:pt idx="79" formatCode="_(* #,##0.00_);_(* \(#,##0.00\);_(* &quot;-&quot;_);_(@_)">
                  <c:v>68.989999999999995</c:v>
                </c:pt>
                <c:pt idx="80" formatCode="_(* #,##0.00_);_(* \(#,##0.00\);_(* &quot;-&quot;_);_(@_)">
                  <c:v>66.709999999999994</c:v>
                </c:pt>
                <c:pt idx="81" formatCode="_(* #,##0.00_);_(* \(#,##0.00\);_(* &quot;-&quot;_);_(@_)">
                  <c:v>70.44</c:v>
                </c:pt>
                <c:pt idx="82" formatCode="_(* #,##0.00_);_(* \(#,##0.00\);_(* &quot;-&quot;_);_(@_)">
                  <c:v>71.47</c:v>
                </c:pt>
                <c:pt idx="83" formatCode="_(* #,##0.00_);_(* \(#,##0.00\);_(* &quot;-&quot;_);_(@_)">
                  <c:v>71.290000000000006</c:v>
                </c:pt>
                <c:pt idx="84" formatCode="_(* #,##0.00_);_(* \(#,##0.00\);_(* &quot;-&quot;_);_(@_)">
                  <c:v>63.87</c:v>
                </c:pt>
                <c:pt idx="85" formatCode="_(* #,##0.00_);_(* \(#,##0.00\);_(* &quot;-&quot;_);_(@_)">
                  <c:v>62.83</c:v>
                </c:pt>
                <c:pt idx="86" formatCode="_(* #,##0.00_);_(* \(#,##0.00\);_(* &quot;-&quot;_);_(@_)">
                  <c:v>63.08</c:v>
                </c:pt>
                <c:pt idx="87" formatCode="_(* #,##0.00_);_(* \(#,##0.00\);_(* &quot;-&quot;_);_(@_)">
                  <c:v>75.11</c:v>
                </c:pt>
                <c:pt idx="88" formatCode="_(* #,##0.00_);_(* \(#,##0.00\);_(* &quot;-&quot;_);_(@_)">
                  <c:v>81.349999999999994</c:v>
                </c:pt>
                <c:pt idx="89" formatCode="_(* #,##0.00_);_(* \(#,##0.00\);_(* &quot;-&quot;_);_(@_)">
                  <c:v>78.7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'HBA 2009-2015'!$D$2:$D$3</c:f>
              <c:strCache>
                <c:ptCount val="2"/>
                <c:pt idx="0">
                  <c:v> Gunung Bayan I</c:v>
                </c:pt>
                <c:pt idx="1">
                  <c:v>7.000 gar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'HBA 2009-2015'!$A$4:$A$114</c:f>
              <c:numCache>
                <c:formatCode>[$-409]mmm\-yy;@</c:formatCode>
                <c:ptCount val="90"/>
                <c:pt idx="0">
                  <c:v>42513</c:v>
                </c:pt>
                <c:pt idx="1">
                  <c:v>42484</c:v>
                </c:pt>
                <c:pt idx="2">
                  <c:v>42455</c:v>
                </c:pt>
                <c:pt idx="3">
                  <c:v>42426</c:v>
                </c:pt>
                <c:pt idx="4">
                  <c:v>42397</c:v>
                </c:pt>
                <c:pt idx="5">
                  <c:v>42368</c:v>
                </c:pt>
                <c:pt idx="6">
                  <c:v>42339</c:v>
                </c:pt>
                <c:pt idx="7">
                  <c:v>42310</c:v>
                </c:pt>
                <c:pt idx="8">
                  <c:v>42281</c:v>
                </c:pt>
                <c:pt idx="9">
                  <c:v>42252</c:v>
                </c:pt>
                <c:pt idx="10">
                  <c:v>42223</c:v>
                </c:pt>
                <c:pt idx="11">
                  <c:v>42194</c:v>
                </c:pt>
                <c:pt idx="12">
                  <c:v>42165</c:v>
                </c:pt>
                <c:pt idx="13">
                  <c:v>42136</c:v>
                </c:pt>
                <c:pt idx="14">
                  <c:v>42107</c:v>
                </c:pt>
                <c:pt idx="15">
                  <c:v>42078</c:v>
                </c:pt>
                <c:pt idx="16">
                  <c:v>42049</c:v>
                </c:pt>
                <c:pt idx="17">
                  <c:v>42020</c:v>
                </c:pt>
                <c:pt idx="18">
                  <c:v>41974</c:v>
                </c:pt>
                <c:pt idx="19">
                  <c:v>41945</c:v>
                </c:pt>
                <c:pt idx="20">
                  <c:v>41916</c:v>
                </c:pt>
                <c:pt idx="21">
                  <c:v>41887</c:v>
                </c:pt>
                <c:pt idx="22">
                  <c:v>41858</c:v>
                </c:pt>
                <c:pt idx="23">
                  <c:v>41829</c:v>
                </c:pt>
                <c:pt idx="24">
                  <c:v>41800</c:v>
                </c:pt>
                <c:pt idx="25">
                  <c:v>41771</c:v>
                </c:pt>
                <c:pt idx="26">
                  <c:v>41742</c:v>
                </c:pt>
                <c:pt idx="27">
                  <c:v>41713</c:v>
                </c:pt>
                <c:pt idx="28">
                  <c:v>41684</c:v>
                </c:pt>
                <c:pt idx="29">
                  <c:v>41655</c:v>
                </c:pt>
                <c:pt idx="30">
                  <c:v>41609</c:v>
                </c:pt>
                <c:pt idx="31">
                  <c:v>41580</c:v>
                </c:pt>
                <c:pt idx="32">
                  <c:v>41551</c:v>
                </c:pt>
                <c:pt idx="33">
                  <c:v>41522</c:v>
                </c:pt>
                <c:pt idx="34">
                  <c:v>41493</c:v>
                </c:pt>
                <c:pt idx="35">
                  <c:v>41464</c:v>
                </c:pt>
                <c:pt idx="36">
                  <c:v>41435</c:v>
                </c:pt>
                <c:pt idx="37">
                  <c:v>41406</c:v>
                </c:pt>
                <c:pt idx="38">
                  <c:v>41377</c:v>
                </c:pt>
                <c:pt idx="39">
                  <c:v>41348</c:v>
                </c:pt>
                <c:pt idx="40">
                  <c:v>41319</c:v>
                </c:pt>
                <c:pt idx="41">
                  <c:v>41290</c:v>
                </c:pt>
                <c:pt idx="42">
                  <c:v>41244</c:v>
                </c:pt>
                <c:pt idx="43">
                  <c:v>41215</c:v>
                </c:pt>
                <c:pt idx="44">
                  <c:v>41186</c:v>
                </c:pt>
                <c:pt idx="45">
                  <c:v>41157</c:v>
                </c:pt>
                <c:pt idx="46">
                  <c:v>41128</c:v>
                </c:pt>
                <c:pt idx="47">
                  <c:v>41099</c:v>
                </c:pt>
                <c:pt idx="48">
                  <c:v>41070</c:v>
                </c:pt>
                <c:pt idx="49">
                  <c:v>41041</c:v>
                </c:pt>
                <c:pt idx="50">
                  <c:v>41012</c:v>
                </c:pt>
                <c:pt idx="51">
                  <c:v>40983</c:v>
                </c:pt>
                <c:pt idx="52">
                  <c:v>40954</c:v>
                </c:pt>
                <c:pt idx="53">
                  <c:v>40925</c:v>
                </c:pt>
                <c:pt idx="54">
                  <c:v>40878</c:v>
                </c:pt>
                <c:pt idx="55">
                  <c:v>40849</c:v>
                </c:pt>
                <c:pt idx="56">
                  <c:v>40820</c:v>
                </c:pt>
                <c:pt idx="57">
                  <c:v>40791</c:v>
                </c:pt>
                <c:pt idx="58">
                  <c:v>40762</c:v>
                </c:pt>
                <c:pt idx="59">
                  <c:v>40733</c:v>
                </c:pt>
                <c:pt idx="60">
                  <c:v>40704</c:v>
                </c:pt>
                <c:pt idx="61">
                  <c:v>40675</c:v>
                </c:pt>
                <c:pt idx="62">
                  <c:v>40646</c:v>
                </c:pt>
                <c:pt idx="63">
                  <c:v>40617</c:v>
                </c:pt>
                <c:pt idx="64">
                  <c:v>40588</c:v>
                </c:pt>
                <c:pt idx="65">
                  <c:v>40559</c:v>
                </c:pt>
                <c:pt idx="66">
                  <c:v>40513</c:v>
                </c:pt>
                <c:pt idx="67">
                  <c:v>40484</c:v>
                </c:pt>
                <c:pt idx="68">
                  <c:v>40455</c:v>
                </c:pt>
                <c:pt idx="69">
                  <c:v>40426</c:v>
                </c:pt>
                <c:pt idx="70">
                  <c:v>40397</c:v>
                </c:pt>
                <c:pt idx="71">
                  <c:v>40368</c:v>
                </c:pt>
                <c:pt idx="72">
                  <c:v>40339</c:v>
                </c:pt>
                <c:pt idx="73">
                  <c:v>40310</c:v>
                </c:pt>
                <c:pt idx="74">
                  <c:v>40281</c:v>
                </c:pt>
                <c:pt idx="75">
                  <c:v>40252</c:v>
                </c:pt>
                <c:pt idx="76">
                  <c:v>40223</c:v>
                </c:pt>
                <c:pt idx="77">
                  <c:v>40194</c:v>
                </c:pt>
                <c:pt idx="78">
                  <c:v>40148</c:v>
                </c:pt>
                <c:pt idx="79">
                  <c:v>40119</c:v>
                </c:pt>
                <c:pt idx="80">
                  <c:v>40090</c:v>
                </c:pt>
                <c:pt idx="81">
                  <c:v>40061</c:v>
                </c:pt>
                <c:pt idx="82">
                  <c:v>40032</c:v>
                </c:pt>
                <c:pt idx="83">
                  <c:v>40003</c:v>
                </c:pt>
                <c:pt idx="84">
                  <c:v>39974</c:v>
                </c:pt>
                <c:pt idx="85">
                  <c:v>39945</c:v>
                </c:pt>
                <c:pt idx="86">
                  <c:v>39916</c:v>
                </c:pt>
                <c:pt idx="87">
                  <c:v>39887</c:v>
                </c:pt>
                <c:pt idx="88">
                  <c:v>39858</c:v>
                </c:pt>
                <c:pt idx="89">
                  <c:v>39829</c:v>
                </c:pt>
              </c:numCache>
            </c:numRef>
          </c:cat>
          <c:val>
            <c:numRef>
              <c:f>'HBA 2009-2015'!$D$4:$D$114</c:f>
              <c:numCache>
                <c:formatCode>_(* #,##0.00_);_(* \(#,##0.00\);_(* "-"??_);_(@_)</c:formatCode>
                <c:ptCount val="90"/>
                <c:pt idx="13">
                  <c:v>65.36</c:v>
                </c:pt>
                <c:pt idx="14">
                  <c:v>69.040000000000006</c:v>
                </c:pt>
                <c:pt idx="15">
                  <c:v>72.599999999999994</c:v>
                </c:pt>
                <c:pt idx="16">
                  <c:v>67.349999999999994</c:v>
                </c:pt>
                <c:pt idx="17">
                  <c:v>68.349999999999994</c:v>
                </c:pt>
                <c:pt idx="18">
                  <c:v>69.23</c:v>
                </c:pt>
                <c:pt idx="19">
                  <c:v>70.36</c:v>
                </c:pt>
                <c:pt idx="20">
                  <c:v>72.05</c:v>
                </c:pt>
                <c:pt idx="21">
                  <c:v>74.69</c:v>
                </c:pt>
                <c:pt idx="22">
                  <c:v>75.34</c:v>
                </c:pt>
                <c:pt idx="23">
                  <c:v>77.680000000000007</c:v>
                </c:pt>
                <c:pt idx="24">
                  <c:v>78.959999999999994</c:v>
                </c:pt>
                <c:pt idx="25">
                  <c:v>78.92</c:v>
                </c:pt>
                <c:pt idx="26">
                  <c:v>80.23</c:v>
                </c:pt>
                <c:pt idx="27">
                  <c:v>86.62</c:v>
                </c:pt>
                <c:pt idx="28">
                  <c:v>86.33</c:v>
                </c:pt>
                <c:pt idx="29">
                  <c:v>87.91</c:v>
                </c:pt>
                <c:pt idx="30">
                  <c:v>86.19</c:v>
                </c:pt>
                <c:pt idx="31">
                  <c:v>83.83</c:v>
                </c:pt>
                <c:pt idx="32">
                  <c:v>82.18</c:v>
                </c:pt>
                <c:pt idx="33">
                  <c:v>82.49</c:v>
                </c:pt>
                <c:pt idx="34">
                  <c:v>82.28</c:v>
                </c:pt>
                <c:pt idx="35">
                  <c:v>87.68</c:v>
                </c:pt>
                <c:pt idx="36">
                  <c:v>91.13</c:v>
                </c:pt>
                <c:pt idx="37">
                  <c:v>91.63</c:v>
                </c:pt>
                <c:pt idx="38">
                  <c:v>95.13</c:v>
                </c:pt>
                <c:pt idx="39">
                  <c:v>96.78</c:v>
                </c:pt>
                <c:pt idx="40">
                  <c:v>94.9</c:v>
                </c:pt>
                <c:pt idx="41">
                  <c:v>94.03</c:v>
                </c:pt>
                <c:pt idx="42" formatCode="_(* #,##0.00_);_(* \(#,##0.00\);_(* &quot;-&quot;_);_(@_)">
                  <c:v>87.75</c:v>
                </c:pt>
                <c:pt idx="43" formatCode="_(* #,##0.00_);_(* \(#,##0.00\);_(* &quot;-&quot;_);_(@_)">
                  <c:v>87.41</c:v>
                </c:pt>
                <c:pt idx="44" formatCode="_(* #,##0.00_);_(* \(#,##0.00\);_(* &quot;-&quot;_);_(@_)">
                  <c:v>92.4</c:v>
                </c:pt>
                <c:pt idx="45" formatCode="_(* #,##0.00_);_(* \(#,##0.00\);_(* &quot;-&quot;_);_(@_)">
                  <c:v>92.58</c:v>
                </c:pt>
                <c:pt idx="46" formatCode="_(* #,##0.00_);_(* \(#,##0.00\);_(* &quot;-&quot;_);_(@_)">
                  <c:v>90.89</c:v>
                </c:pt>
                <c:pt idx="47" formatCode="_(* #,##0.00_);_(* \(#,##0.00\);_(* &quot;-&quot;_);_(@_)">
                  <c:v>94.04</c:v>
                </c:pt>
                <c:pt idx="48" formatCode="_(* #,##0.00_);_(* \(#,##0.00\);_(* &quot;-&quot;_);_(@_)">
                  <c:v>103.89</c:v>
                </c:pt>
                <c:pt idx="49" formatCode="_(* #,##0.00_);_(* \(#,##0.00\);_(* &quot;-&quot;_);_(@_)">
                  <c:v>109.81</c:v>
                </c:pt>
                <c:pt idx="50" formatCode="_(* #,##0.00_);_(* \(#,##0.00\);_(* &quot;-&quot;_);_(@_)">
                  <c:v>113.59</c:v>
                </c:pt>
                <c:pt idx="51" formatCode="_(* #,##0.00_);_(* \(#,##0.00\);_(* &quot;-&quot;_);_(@_)">
                  <c:v>121.46</c:v>
                </c:pt>
                <c:pt idx="52" formatCode="_(* #,##0.00_);_(* \(#,##0.00\);_(* &quot;-&quot;_);_(@_)">
                  <c:v>120.06</c:v>
                </c:pt>
                <c:pt idx="53" formatCode="_(* #,##0.00_);_(* \(#,##0.00\);_(* &quot;-&quot;_);_(@_)">
                  <c:v>117.58</c:v>
                </c:pt>
                <c:pt idx="54" formatCode="_(* #,##0.00_);_(* \(#,##0.00\);_(* &quot;-&quot;_);_(@_)">
                  <c:v>121.24</c:v>
                </c:pt>
                <c:pt idx="55" formatCode="_(* #,##0.00_);_(* \(#,##0.00\);_(* &quot;-&quot;_);_(@_)">
                  <c:v>125.55</c:v>
                </c:pt>
                <c:pt idx="56" formatCode="_(* #,##0.00_);_(* \(#,##0.00\);_(* &quot;-&quot;_);_(@_)">
                  <c:v>128.36000000000001</c:v>
                </c:pt>
                <c:pt idx="57" formatCode="_(* #,##0.00_);_(* \(#,##0.00\);_(* &quot;-&quot;_);_(@_)">
                  <c:v>125.13</c:v>
                </c:pt>
                <c:pt idx="58" formatCode="_(* #,##0.00_);_(* \(#,##0.00\);_(* &quot;-&quot;_);_(@_)">
                  <c:v>126.16</c:v>
                </c:pt>
                <c:pt idx="59" formatCode="_(* #,##0.00_);_(* \(#,##0.00\);_(* &quot;-&quot;_);_(@_)">
                  <c:v>127.27</c:v>
                </c:pt>
                <c:pt idx="60" formatCode="_(* #,##0.00_);_(* \(#,##0.00\);_(* &quot;-&quot;_);_(@_)">
                  <c:v>128.13</c:v>
                </c:pt>
                <c:pt idx="61" formatCode="_(* #,##0.00_);_(* \(#,##0.00\);_(* &quot;-&quot;_);_(@_)">
                  <c:v>126.59</c:v>
                </c:pt>
                <c:pt idx="62" formatCode="_(* #,##0.00_);_(* \(#,##0.00\);_(* &quot;-&quot;_);_(@_)">
                  <c:v>131.37</c:v>
                </c:pt>
                <c:pt idx="63" formatCode="_(* #,##0.00_);_(* \(#,##0.00\);_(* &quot;-&quot;_);_(@_)">
                  <c:v>132.01</c:v>
                </c:pt>
                <c:pt idx="64" formatCode="_(* #,##0.00_);_(* \(#,##0.00\);_(* &quot;-&quot;_);_(@_)">
                  <c:v>137.02000000000001</c:v>
                </c:pt>
                <c:pt idx="65" formatCode="_(* #,##0.00_);_(* \(#,##0.00\);_(* &quot;-&quot;_);_(@_)">
                  <c:v>121.15</c:v>
                </c:pt>
                <c:pt idx="66" formatCode="_(* #,##0.00_);_(* \(#,##0.00\);_(* &quot;-&quot;_);_(@_)">
                  <c:v>111.41</c:v>
                </c:pt>
                <c:pt idx="67" formatCode="_(* #,##0.00_);_(* \(#,##0.00\);_(* &quot;-&quot;_);_(@_)">
                  <c:v>102.85</c:v>
                </c:pt>
                <c:pt idx="68" formatCode="_(* #,##0.00_);_(* \(#,##0.00\);_(* &quot;-&quot;_);_(@_)">
                  <c:v>99.79</c:v>
                </c:pt>
                <c:pt idx="69" formatCode="_(* #,##0.00_);_(* \(#,##0.00\);_(* &quot;-&quot;_);_(@_)">
                  <c:v>96.94</c:v>
                </c:pt>
                <c:pt idx="70" formatCode="_(* #,##0.00_);_(* \(#,##0.00\);_(* &quot;-&quot;_);_(@_)">
                  <c:v>102.15</c:v>
                </c:pt>
                <c:pt idx="71" formatCode="_(* #,##0.00_);_(* \(#,##0.00\);_(* &quot;-&quot;_);_(@_)">
                  <c:v>104.09</c:v>
                </c:pt>
                <c:pt idx="72" formatCode="_(* #,##0.00_);_(* \(#,##0.00\);_(* &quot;-&quot;_);_(@_)">
                  <c:v>104.71</c:v>
                </c:pt>
                <c:pt idx="73" formatCode="_(* #,##0.00_);_(* \(#,##0.00\);_(* &quot;-&quot;_);_(@_)">
                  <c:v>99.13</c:v>
                </c:pt>
                <c:pt idx="74" formatCode="_(* #,##0.00_);_(* \(#,##0.00\);_(* &quot;-&quot;_);_(@_)">
                  <c:v>93.18</c:v>
                </c:pt>
                <c:pt idx="75" formatCode="_(* #,##0.00_);_(* \(#,##0.00\);_(* &quot;-&quot;_);_(@_)">
                  <c:v>93.25</c:v>
                </c:pt>
                <c:pt idx="76" formatCode="_(* #,##0.00_);_(* \(#,##0.00\);_(* &quot;-&quot;_);_(@_)">
                  <c:v>94.61</c:v>
                </c:pt>
                <c:pt idx="77" formatCode="_(* #,##0.00_);_(* \(#,##0.00\);_(* &quot;-&quot;_);_(@_)">
                  <c:v>83.22</c:v>
                </c:pt>
                <c:pt idx="78" formatCode="_(* #,##0.00_);_(* \(#,##0.00\);_(* &quot;-&quot;_);_(@_)">
                  <c:v>80.11</c:v>
                </c:pt>
                <c:pt idx="79" formatCode="_(* #,##0.00_);_(* \(#,##0.00\);_(* &quot;-&quot;_);_(@_)">
                  <c:v>74.13</c:v>
                </c:pt>
                <c:pt idx="80" formatCode="_(* #,##0.00_);_(* \(#,##0.00\);_(* &quot;-&quot;_);_(@_)">
                  <c:v>71.66</c:v>
                </c:pt>
                <c:pt idx="81" formatCode="_(* #,##0.00_);_(* \(#,##0.00\);_(* &quot;-&quot;_);_(@_)">
                  <c:v>75.7</c:v>
                </c:pt>
                <c:pt idx="82" formatCode="_(* #,##0.00_);_(* \(#,##0.00\);_(* &quot;-&quot;_);_(@_)">
                  <c:v>76.819999999999993</c:v>
                </c:pt>
                <c:pt idx="83" formatCode="_(* #,##0.00_);_(* \(#,##0.00\);_(* &quot;-&quot;_);_(@_)">
                  <c:v>76.62</c:v>
                </c:pt>
                <c:pt idx="84" formatCode="_(* #,##0.00_);_(* \(#,##0.00\);_(* &quot;-&quot;_);_(@_)">
                  <c:v>68.58</c:v>
                </c:pt>
                <c:pt idx="85" formatCode="_(* #,##0.00_);_(* \(#,##0.00\);_(* &quot;-&quot;_);_(@_)">
                  <c:v>67.45</c:v>
                </c:pt>
                <c:pt idx="86" formatCode="_(* #,##0.00_);_(* \(#,##0.00\);_(* &quot;-&quot;_);_(@_)">
                  <c:v>67.72</c:v>
                </c:pt>
                <c:pt idx="87" formatCode="_(* #,##0.00_);_(* \(#,##0.00\);_(* &quot;-&quot;_);_(@_)">
                  <c:v>80.75</c:v>
                </c:pt>
                <c:pt idx="88" formatCode="_(* #,##0.00_);_(* \(#,##0.00\);_(* &quot;-&quot;_);_(@_)">
                  <c:v>87.51</c:v>
                </c:pt>
                <c:pt idx="89" formatCode="_(* #,##0.00_);_(* \(#,##0.00\);_(* &quot;-&quot;_);_(@_)">
                  <c:v>84.65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'HBA 2009-2015'!$E$2:$E$3</c:f>
              <c:strCache>
                <c:ptCount val="2"/>
                <c:pt idx="0">
                  <c:v> Prima Coal</c:v>
                </c:pt>
                <c:pt idx="1">
                  <c:v>6.700 gar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numRef>
              <c:f>'HBA 2009-2015'!$A$4:$A$114</c:f>
              <c:numCache>
                <c:formatCode>[$-409]mmm\-yy;@</c:formatCode>
                <c:ptCount val="90"/>
                <c:pt idx="0">
                  <c:v>42513</c:v>
                </c:pt>
                <c:pt idx="1">
                  <c:v>42484</c:v>
                </c:pt>
                <c:pt idx="2">
                  <c:v>42455</c:v>
                </c:pt>
                <c:pt idx="3">
                  <c:v>42426</c:v>
                </c:pt>
                <c:pt idx="4">
                  <c:v>42397</c:v>
                </c:pt>
                <c:pt idx="5">
                  <c:v>42368</c:v>
                </c:pt>
                <c:pt idx="6">
                  <c:v>42339</c:v>
                </c:pt>
                <c:pt idx="7">
                  <c:v>42310</c:v>
                </c:pt>
                <c:pt idx="8">
                  <c:v>42281</c:v>
                </c:pt>
                <c:pt idx="9">
                  <c:v>42252</c:v>
                </c:pt>
                <c:pt idx="10">
                  <c:v>42223</c:v>
                </c:pt>
                <c:pt idx="11">
                  <c:v>42194</c:v>
                </c:pt>
                <c:pt idx="12">
                  <c:v>42165</c:v>
                </c:pt>
                <c:pt idx="13">
                  <c:v>42136</c:v>
                </c:pt>
                <c:pt idx="14">
                  <c:v>42107</c:v>
                </c:pt>
                <c:pt idx="15">
                  <c:v>42078</c:v>
                </c:pt>
                <c:pt idx="16">
                  <c:v>42049</c:v>
                </c:pt>
                <c:pt idx="17">
                  <c:v>42020</c:v>
                </c:pt>
                <c:pt idx="18">
                  <c:v>41974</c:v>
                </c:pt>
                <c:pt idx="19">
                  <c:v>41945</c:v>
                </c:pt>
                <c:pt idx="20">
                  <c:v>41916</c:v>
                </c:pt>
                <c:pt idx="21">
                  <c:v>41887</c:v>
                </c:pt>
                <c:pt idx="22">
                  <c:v>41858</c:v>
                </c:pt>
                <c:pt idx="23">
                  <c:v>41829</c:v>
                </c:pt>
                <c:pt idx="24">
                  <c:v>41800</c:v>
                </c:pt>
                <c:pt idx="25">
                  <c:v>41771</c:v>
                </c:pt>
                <c:pt idx="26">
                  <c:v>41742</c:v>
                </c:pt>
                <c:pt idx="27">
                  <c:v>41713</c:v>
                </c:pt>
                <c:pt idx="28">
                  <c:v>41684</c:v>
                </c:pt>
                <c:pt idx="29">
                  <c:v>41655</c:v>
                </c:pt>
                <c:pt idx="30">
                  <c:v>41609</c:v>
                </c:pt>
                <c:pt idx="31">
                  <c:v>41580</c:v>
                </c:pt>
                <c:pt idx="32">
                  <c:v>41551</c:v>
                </c:pt>
                <c:pt idx="33">
                  <c:v>41522</c:v>
                </c:pt>
                <c:pt idx="34">
                  <c:v>41493</c:v>
                </c:pt>
                <c:pt idx="35">
                  <c:v>41464</c:v>
                </c:pt>
                <c:pt idx="36">
                  <c:v>41435</c:v>
                </c:pt>
                <c:pt idx="37">
                  <c:v>41406</c:v>
                </c:pt>
                <c:pt idx="38">
                  <c:v>41377</c:v>
                </c:pt>
                <c:pt idx="39">
                  <c:v>41348</c:v>
                </c:pt>
                <c:pt idx="40">
                  <c:v>41319</c:v>
                </c:pt>
                <c:pt idx="41">
                  <c:v>41290</c:v>
                </c:pt>
                <c:pt idx="42">
                  <c:v>41244</c:v>
                </c:pt>
                <c:pt idx="43">
                  <c:v>41215</c:v>
                </c:pt>
                <c:pt idx="44">
                  <c:v>41186</c:v>
                </c:pt>
                <c:pt idx="45">
                  <c:v>41157</c:v>
                </c:pt>
                <c:pt idx="46">
                  <c:v>41128</c:v>
                </c:pt>
                <c:pt idx="47">
                  <c:v>41099</c:v>
                </c:pt>
                <c:pt idx="48">
                  <c:v>41070</c:v>
                </c:pt>
                <c:pt idx="49">
                  <c:v>41041</c:v>
                </c:pt>
                <c:pt idx="50">
                  <c:v>41012</c:v>
                </c:pt>
                <c:pt idx="51">
                  <c:v>40983</c:v>
                </c:pt>
                <c:pt idx="52">
                  <c:v>40954</c:v>
                </c:pt>
                <c:pt idx="53">
                  <c:v>40925</c:v>
                </c:pt>
                <c:pt idx="54">
                  <c:v>40878</c:v>
                </c:pt>
                <c:pt idx="55">
                  <c:v>40849</c:v>
                </c:pt>
                <c:pt idx="56">
                  <c:v>40820</c:v>
                </c:pt>
                <c:pt idx="57">
                  <c:v>40791</c:v>
                </c:pt>
                <c:pt idx="58">
                  <c:v>40762</c:v>
                </c:pt>
                <c:pt idx="59">
                  <c:v>40733</c:v>
                </c:pt>
                <c:pt idx="60">
                  <c:v>40704</c:v>
                </c:pt>
                <c:pt idx="61">
                  <c:v>40675</c:v>
                </c:pt>
                <c:pt idx="62">
                  <c:v>40646</c:v>
                </c:pt>
                <c:pt idx="63">
                  <c:v>40617</c:v>
                </c:pt>
                <c:pt idx="64">
                  <c:v>40588</c:v>
                </c:pt>
                <c:pt idx="65">
                  <c:v>40559</c:v>
                </c:pt>
                <c:pt idx="66">
                  <c:v>40513</c:v>
                </c:pt>
                <c:pt idx="67">
                  <c:v>40484</c:v>
                </c:pt>
                <c:pt idx="68">
                  <c:v>40455</c:v>
                </c:pt>
                <c:pt idx="69">
                  <c:v>40426</c:v>
                </c:pt>
                <c:pt idx="70">
                  <c:v>40397</c:v>
                </c:pt>
                <c:pt idx="71">
                  <c:v>40368</c:v>
                </c:pt>
                <c:pt idx="72">
                  <c:v>40339</c:v>
                </c:pt>
                <c:pt idx="73">
                  <c:v>40310</c:v>
                </c:pt>
                <c:pt idx="74">
                  <c:v>40281</c:v>
                </c:pt>
                <c:pt idx="75">
                  <c:v>40252</c:v>
                </c:pt>
                <c:pt idx="76">
                  <c:v>40223</c:v>
                </c:pt>
                <c:pt idx="77">
                  <c:v>40194</c:v>
                </c:pt>
                <c:pt idx="78">
                  <c:v>40148</c:v>
                </c:pt>
                <c:pt idx="79">
                  <c:v>40119</c:v>
                </c:pt>
                <c:pt idx="80">
                  <c:v>40090</c:v>
                </c:pt>
                <c:pt idx="81">
                  <c:v>40061</c:v>
                </c:pt>
                <c:pt idx="82">
                  <c:v>40032</c:v>
                </c:pt>
                <c:pt idx="83">
                  <c:v>40003</c:v>
                </c:pt>
                <c:pt idx="84">
                  <c:v>39974</c:v>
                </c:pt>
                <c:pt idx="85">
                  <c:v>39945</c:v>
                </c:pt>
                <c:pt idx="86">
                  <c:v>39916</c:v>
                </c:pt>
                <c:pt idx="87">
                  <c:v>39887</c:v>
                </c:pt>
                <c:pt idx="88">
                  <c:v>39858</c:v>
                </c:pt>
                <c:pt idx="89">
                  <c:v>39829</c:v>
                </c:pt>
              </c:numCache>
            </c:numRef>
          </c:cat>
          <c:val>
            <c:numRef>
              <c:f>'HBA 2009-2015'!$E$4:$E$114</c:f>
              <c:numCache>
                <c:formatCode>_(* #,##0.00_);_(* \(#,##0.00\);_(* "-"??_);_(@_)</c:formatCode>
                <c:ptCount val="90"/>
                <c:pt idx="13">
                  <c:v>66.72</c:v>
                </c:pt>
                <c:pt idx="14">
                  <c:v>70.16</c:v>
                </c:pt>
                <c:pt idx="15">
                  <c:v>73.489999999999995</c:v>
                </c:pt>
                <c:pt idx="16">
                  <c:v>68.58</c:v>
                </c:pt>
                <c:pt idx="17">
                  <c:v>69.52</c:v>
                </c:pt>
                <c:pt idx="18">
                  <c:v>70.34</c:v>
                </c:pt>
                <c:pt idx="19">
                  <c:v>71.400000000000006</c:v>
                </c:pt>
                <c:pt idx="20">
                  <c:v>72.98</c:v>
                </c:pt>
                <c:pt idx="21">
                  <c:v>75.45</c:v>
                </c:pt>
                <c:pt idx="22">
                  <c:v>76.05</c:v>
                </c:pt>
                <c:pt idx="23">
                  <c:v>78.239999999999995</c:v>
                </c:pt>
                <c:pt idx="24">
                  <c:v>79.45</c:v>
                </c:pt>
                <c:pt idx="25">
                  <c:v>79.41</c:v>
                </c:pt>
                <c:pt idx="26">
                  <c:v>80.64</c:v>
                </c:pt>
                <c:pt idx="27">
                  <c:v>82.87</c:v>
                </c:pt>
                <c:pt idx="28">
                  <c:v>86.34</c:v>
                </c:pt>
                <c:pt idx="29">
                  <c:v>87.82</c:v>
                </c:pt>
                <c:pt idx="30">
                  <c:v>86.21</c:v>
                </c:pt>
                <c:pt idx="31">
                  <c:v>84</c:v>
                </c:pt>
                <c:pt idx="32">
                  <c:v>82.46</c:v>
                </c:pt>
                <c:pt idx="33">
                  <c:v>82.74</c:v>
                </c:pt>
                <c:pt idx="34">
                  <c:v>82.55</c:v>
                </c:pt>
                <c:pt idx="35">
                  <c:v>87.61</c:v>
                </c:pt>
                <c:pt idx="36">
                  <c:v>90.83</c:v>
                </c:pt>
                <c:pt idx="37">
                  <c:v>91.3</c:v>
                </c:pt>
                <c:pt idx="38">
                  <c:v>94.57</c:v>
                </c:pt>
                <c:pt idx="39">
                  <c:v>96.13</c:v>
                </c:pt>
                <c:pt idx="40">
                  <c:v>94.36</c:v>
                </c:pt>
                <c:pt idx="41">
                  <c:v>93.55</c:v>
                </c:pt>
                <c:pt idx="42" formatCode="_(* #,##0.00_);_(* \(#,##0.00\);_(* &quot;-&quot;_);_(@_)">
                  <c:v>87.67</c:v>
                </c:pt>
                <c:pt idx="43" formatCode="_(* #,##0.00_);_(* \(#,##0.00\);_(* &quot;-&quot;_);_(@_)">
                  <c:v>87.36</c:v>
                </c:pt>
                <c:pt idx="44" formatCode="_(* #,##0.00_);_(* \(#,##0.00\);_(* &quot;-&quot;_);_(@_)">
                  <c:v>92.02</c:v>
                </c:pt>
                <c:pt idx="45" formatCode="_(* #,##0.00_);_(* \(#,##0.00\);_(* &quot;-&quot;_);_(@_)">
                  <c:v>92.19</c:v>
                </c:pt>
                <c:pt idx="46" formatCode="_(* #,##0.00_);_(* \(#,##0.00\);_(* &quot;-&quot;_);_(@_)">
                  <c:v>90.61</c:v>
                </c:pt>
                <c:pt idx="47" formatCode="_(* #,##0.00_);_(* \(#,##0.00\);_(* &quot;-&quot;_);_(@_)">
                  <c:v>93.56</c:v>
                </c:pt>
                <c:pt idx="48" formatCode="_(* #,##0.00_);_(* \(#,##0.00\);_(* &quot;-&quot;_);_(@_)">
                  <c:v>102.78</c:v>
                </c:pt>
                <c:pt idx="49" formatCode="_(* #,##0.00_);_(* \(#,##0.00\);_(* &quot;-&quot;_);_(@_)">
                  <c:v>108.32</c:v>
                </c:pt>
                <c:pt idx="50" formatCode="_(* #,##0.00_);_(* \(#,##0.00\);_(* &quot;-&quot;_);_(@_)">
                  <c:v>111.86</c:v>
                </c:pt>
                <c:pt idx="51" formatCode="_(* #,##0.00_);_(* \(#,##0.00\);_(* &quot;-&quot;_);_(@_)">
                  <c:v>119.22</c:v>
                </c:pt>
                <c:pt idx="52" formatCode="_(* #,##0.00_);_(* \(#,##0.00\);_(* &quot;-&quot;_);_(@_)">
                  <c:v>117.91</c:v>
                </c:pt>
                <c:pt idx="53" formatCode="_(* #,##0.00_);_(* \(#,##0.00\);_(* &quot;-&quot;_);_(@_)">
                  <c:v>115.59</c:v>
                </c:pt>
                <c:pt idx="54" formatCode="_(* #,##0.00_);_(* \(#,##0.00\);_(* &quot;-&quot;_);_(@_)">
                  <c:v>119.02</c:v>
                </c:pt>
                <c:pt idx="55" formatCode="_(* #,##0.00_);_(* \(#,##0.00\);_(* &quot;-&quot;_);_(@_)">
                  <c:v>123.05</c:v>
                </c:pt>
                <c:pt idx="56" formatCode="_(* #,##0.00_);_(* \(#,##0.00\);_(* &quot;-&quot;_);_(@_)">
                  <c:v>125.68</c:v>
                </c:pt>
                <c:pt idx="57" formatCode="_(* #,##0.00_);_(* \(#,##0.00\);_(* &quot;-&quot;_);_(@_)">
                  <c:v>122.65</c:v>
                </c:pt>
                <c:pt idx="58" formatCode="_(* #,##0.00_);_(* \(#,##0.00\);_(* &quot;-&quot;_);_(@_)">
                  <c:v>123.62</c:v>
                </c:pt>
                <c:pt idx="59" formatCode="_(* #,##0.00_);_(* \(#,##0.00\);_(* &quot;-&quot;_);_(@_)">
                  <c:v>124.66</c:v>
                </c:pt>
                <c:pt idx="60" formatCode="_(* #,##0.00_);_(* \(#,##0.00\);_(* &quot;-&quot;_);_(@_)">
                  <c:v>125.46</c:v>
                </c:pt>
                <c:pt idx="61" formatCode="_(* #,##0.00_);_(* \(#,##0.00\);_(* &quot;-&quot;_);_(@_)">
                  <c:v>124.02</c:v>
                </c:pt>
                <c:pt idx="62" formatCode="_(* #,##0.00_);_(* \(#,##0.00\);_(* &quot;-&quot;_);_(@_)">
                  <c:v>128.49</c:v>
                </c:pt>
                <c:pt idx="63" formatCode="_(* #,##0.00_);_(* \(#,##0.00\);_(* &quot;-&quot;_);_(@_)">
                  <c:v>127.71</c:v>
                </c:pt>
                <c:pt idx="64" formatCode="_(* #,##0.00_);_(* \(#,##0.00\);_(* &quot;-&quot;_);_(@_)">
                  <c:v>132.38999999999999</c:v>
                </c:pt>
                <c:pt idx="65" formatCode="_(* #,##0.00_);_(* \(#,##0.00\);_(* &quot;-&quot;_);_(@_)">
                  <c:v>117.54</c:v>
                </c:pt>
                <c:pt idx="66" formatCode="_(* #,##0.00_);_(* \(#,##0.00\);_(* &quot;-&quot;_);_(@_)">
                  <c:v>108.43</c:v>
                </c:pt>
                <c:pt idx="67" formatCode="_(* #,##0.00_);_(* \(#,##0.00\);_(* &quot;-&quot;_);_(@_)">
                  <c:v>100.42</c:v>
                </c:pt>
                <c:pt idx="68" formatCode="_(* #,##0.00_);_(* \(#,##0.00\);_(* &quot;-&quot;_);_(@_)">
                  <c:v>97.55</c:v>
                </c:pt>
                <c:pt idx="69" formatCode="_(* #,##0.00_);_(* \(#,##0.00\);_(* &quot;-&quot;_);_(@_)">
                  <c:v>94.88</c:v>
                </c:pt>
                <c:pt idx="70" formatCode="_(* #,##0.00_);_(* \(#,##0.00\);_(* &quot;-&quot;_);_(@_)">
                  <c:v>99.76</c:v>
                </c:pt>
                <c:pt idx="71" formatCode="_(* #,##0.00_);_(* \(#,##0.00\);_(* &quot;-&quot;_);_(@_)">
                  <c:v>101.58</c:v>
                </c:pt>
                <c:pt idx="72" formatCode="_(* #,##0.00_);_(* \(#,##0.00\);_(* &quot;-&quot;_);_(@_)">
                  <c:v>102.16</c:v>
                </c:pt>
                <c:pt idx="73" formatCode="_(* #,##0.00_);_(* \(#,##0.00\);_(* &quot;-&quot;_);_(@_)">
                  <c:v>96.93</c:v>
                </c:pt>
                <c:pt idx="74" formatCode="_(* #,##0.00_);_(* \(#,##0.00\);_(* &quot;-&quot;_);_(@_)">
                  <c:v>91.37</c:v>
                </c:pt>
                <c:pt idx="75" formatCode="_(* #,##0.00_);_(* \(#,##0.00\);_(* &quot;-&quot;_);_(@_)">
                  <c:v>91.43</c:v>
                </c:pt>
                <c:pt idx="76" formatCode="_(* #,##0.00_);_(* \(#,##0.00\);_(* &quot;-&quot;_);_(@_)">
                  <c:v>92.7</c:v>
                </c:pt>
                <c:pt idx="77" formatCode="_(* #,##0.00_);_(* \(#,##0.00\);_(* &quot;-&quot;_);_(@_)">
                  <c:v>82.05</c:v>
                </c:pt>
                <c:pt idx="78" formatCode="_(* #,##0.00_);_(* \(#,##0.00\);_(* &quot;-&quot;_);_(@_)">
                  <c:v>79.14</c:v>
                </c:pt>
                <c:pt idx="79" formatCode="_(* #,##0.00_);_(* \(#,##0.00\);_(* &quot;-&quot;_);_(@_)">
                  <c:v>73.540000000000006</c:v>
                </c:pt>
                <c:pt idx="80" formatCode="_(* #,##0.00_);_(* \(#,##0.00\);_(* &quot;-&quot;_);_(@_)">
                  <c:v>71.23</c:v>
                </c:pt>
                <c:pt idx="81" formatCode="_(* #,##0.00_);_(* \(#,##0.00\);_(* &quot;-&quot;_);_(@_)">
                  <c:v>75.010000000000005</c:v>
                </c:pt>
                <c:pt idx="82" formatCode="_(* #,##0.00_);_(* \(#,##0.00\);_(* &quot;-&quot;_);_(@_)">
                  <c:v>76.05</c:v>
                </c:pt>
                <c:pt idx="83" formatCode="_(* #,##0.00_);_(* \(#,##0.00\);_(* &quot;-&quot;_);_(@_)">
                  <c:v>75.86</c:v>
                </c:pt>
                <c:pt idx="84" formatCode="_(* #,##0.00_);_(* \(#,##0.00\);_(* &quot;-&quot;_);_(@_)">
                  <c:v>68.34</c:v>
                </c:pt>
                <c:pt idx="85" formatCode="_(* #,##0.00_);_(* \(#,##0.00\);_(* &quot;-&quot;_);_(@_)">
                  <c:v>67.290000000000006</c:v>
                </c:pt>
                <c:pt idx="86" formatCode="_(* #,##0.00_);_(* \(#,##0.00\);_(* &quot;-&quot;_);_(@_)">
                  <c:v>67.540000000000006</c:v>
                </c:pt>
                <c:pt idx="87" formatCode="_(* #,##0.00_);_(* \(#,##0.00\);_(* &quot;-&quot;_);_(@_)">
                  <c:v>79.739999999999995</c:v>
                </c:pt>
                <c:pt idx="88" formatCode="_(* #,##0.00_);_(* \(#,##0.00\);_(* &quot;-&quot;_);_(@_)">
                  <c:v>86.06</c:v>
                </c:pt>
                <c:pt idx="89" formatCode="_(* #,##0.00_);_(* \(#,##0.00\);_(* &quot;-&quot;_);_(@_)">
                  <c:v>83.38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'HBA 2009-2015'!$F$2:$F$3</c:f>
              <c:strCache>
                <c:ptCount val="2"/>
                <c:pt idx="0">
                  <c:v> Pinang 6150</c:v>
                </c:pt>
                <c:pt idx="1">
                  <c:v>6.150 gar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numRef>
              <c:f>'HBA 2009-2015'!$A$4:$A$114</c:f>
              <c:numCache>
                <c:formatCode>[$-409]mmm\-yy;@</c:formatCode>
                <c:ptCount val="90"/>
                <c:pt idx="0">
                  <c:v>42513</c:v>
                </c:pt>
                <c:pt idx="1">
                  <c:v>42484</c:v>
                </c:pt>
                <c:pt idx="2">
                  <c:v>42455</c:v>
                </c:pt>
                <c:pt idx="3">
                  <c:v>42426</c:v>
                </c:pt>
                <c:pt idx="4">
                  <c:v>42397</c:v>
                </c:pt>
                <c:pt idx="5">
                  <c:v>42368</c:v>
                </c:pt>
                <c:pt idx="6">
                  <c:v>42339</c:v>
                </c:pt>
                <c:pt idx="7">
                  <c:v>42310</c:v>
                </c:pt>
                <c:pt idx="8">
                  <c:v>42281</c:v>
                </c:pt>
                <c:pt idx="9">
                  <c:v>42252</c:v>
                </c:pt>
                <c:pt idx="10">
                  <c:v>42223</c:v>
                </c:pt>
                <c:pt idx="11">
                  <c:v>42194</c:v>
                </c:pt>
                <c:pt idx="12">
                  <c:v>42165</c:v>
                </c:pt>
                <c:pt idx="13">
                  <c:v>42136</c:v>
                </c:pt>
                <c:pt idx="14">
                  <c:v>42107</c:v>
                </c:pt>
                <c:pt idx="15">
                  <c:v>42078</c:v>
                </c:pt>
                <c:pt idx="16">
                  <c:v>42049</c:v>
                </c:pt>
                <c:pt idx="17">
                  <c:v>42020</c:v>
                </c:pt>
                <c:pt idx="18">
                  <c:v>41974</c:v>
                </c:pt>
                <c:pt idx="19">
                  <c:v>41945</c:v>
                </c:pt>
                <c:pt idx="20">
                  <c:v>41916</c:v>
                </c:pt>
                <c:pt idx="21">
                  <c:v>41887</c:v>
                </c:pt>
                <c:pt idx="22">
                  <c:v>41858</c:v>
                </c:pt>
                <c:pt idx="23">
                  <c:v>41829</c:v>
                </c:pt>
                <c:pt idx="24">
                  <c:v>41800</c:v>
                </c:pt>
                <c:pt idx="25">
                  <c:v>41771</c:v>
                </c:pt>
                <c:pt idx="26">
                  <c:v>41742</c:v>
                </c:pt>
                <c:pt idx="27">
                  <c:v>41713</c:v>
                </c:pt>
                <c:pt idx="28">
                  <c:v>41684</c:v>
                </c:pt>
                <c:pt idx="29">
                  <c:v>41655</c:v>
                </c:pt>
                <c:pt idx="30">
                  <c:v>41609</c:v>
                </c:pt>
                <c:pt idx="31">
                  <c:v>41580</c:v>
                </c:pt>
                <c:pt idx="32">
                  <c:v>41551</c:v>
                </c:pt>
                <c:pt idx="33">
                  <c:v>41522</c:v>
                </c:pt>
                <c:pt idx="34">
                  <c:v>41493</c:v>
                </c:pt>
                <c:pt idx="35">
                  <c:v>41464</c:v>
                </c:pt>
                <c:pt idx="36">
                  <c:v>41435</c:v>
                </c:pt>
                <c:pt idx="37">
                  <c:v>41406</c:v>
                </c:pt>
                <c:pt idx="38">
                  <c:v>41377</c:v>
                </c:pt>
                <c:pt idx="39">
                  <c:v>41348</c:v>
                </c:pt>
                <c:pt idx="40">
                  <c:v>41319</c:v>
                </c:pt>
                <c:pt idx="41">
                  <c:v>41290</c:v>
                </c:pt>
                <c:pt idx="42">
                  <c:v>41244</c:v>
                </c:pt>
                <c:pt idx="43">
                  <c:v>41215</c:v>
                </c:pt>
                <c:pt idx="44">
                  <c:v>41186</c:v>
                </c:pt>
                <c:pt idx="45">
                  <c:v>41157</c:v>
                </c:pt>
                <c:pt idx="46">
                  <c:v>41128</c:v>
                </c:pt>
                <c:pt idx="47">
                  <c:v>41099</c:v>
                </c:pt>
                <c:pt idx="48">
                  <c:v>41070</c:v>
                </c:pt>
                <c:pt idx="49">
                  <c:v>41041</c:v>
                </c:pt>
                <c:pt idx="50">
                  <c:v>41012</c:v>
                </c:pt>
                <c:pt idx="51">
                  <c:v>40983</c:v>
                </c:pt>
                <c:pt idx="52">
                  <c:v>40954</c:v>
                </c:pt>
                <c:pt idx="53">
                  <c:v>40925</c:v>
                </c:pt>
                <c:pt idx="54">
                  <c:v>40878</c:v>
                </c:pt>
                <c:pt idx="55">
                  <c:v>40849</c:v>
                </c:pt>
                <c:pt idx="56">
                  <c:v>40820</c:v>
                </c:pt>
                <c:pt idx="57">
                  <c:v>40791</c:v>
                </c:pt>
                <c:pt idx="58">
                  <c:v>40762</c:v>
                </c:pt>
                <c:pt idx="59">
                  <c:v>40733</c:v>
                </c:pt>
                <c:pt idx="60">
                  <c:v>40704</c:v>
                </c:pt>
                <c:pt idx="61">
                  <c:v>40675</c:v>
                </c:pt>
                <c:pt idx="62">
                  <c:v>40646</c:v>
                </c:pt>
                <c:pt idx="63">
                  <c:v>40617</c:v>
                </c:pt>
                <c:pt idx="64">
                  <c:v>40588</c:v>
                </c:pt>
                <c:pt idx="65">
                  <c:v>40559</c:v>
                </c:pt>
                <c:pt idx="66">
                  <c:v>40513</c:v>
                </c:pt>
                <c:pt idx="67">
                  <c:v>40484</c:v>
                </c:pt>
                <c:pt idx="68">
                  <c:v>40455</c:v>
                </c:pt>
                <c:pt idx="69">
                  <c:v>40426</c:v>
                </c:pt>
                <c:pt idx="70">
                  <c:v>40397</c:v>
                </c:pt>
                <c:pt idx="71">
                  <c:v>40368</c:v>
                </c:pt>
                <c:pt idx="72">
                  <c:v>40339</c:v>
                </c:pt>
                <c:pt idx="73">
                  <c:v>40310</c:v>
                </c:pt>
                <c:pt idx="74">
                  <c:v>40281</c:v>
                </c:pt>
                <c:pt idx="75">
                  <c:v>40252</c:v>
                </c:pt>
                <c:pt idx="76">
                  <c:v>40223</c:v>
                </c:pt>
                <c:pt idx="77">
                  <c:v>40194</c:v>
                </c:pt>
                <c:pt idx="78">
                  <c:v>40148</c:v>
                </c:pt>
                <c:pt idx="79">
                  <c:v>40119</c:v>
                </c:pt>
                <c:pt idx="80">
                  <c:v>40090</c:v>
                </c:pt>
                <c:pt idx="81">
                  <c:v>40061</c:v>
                </c:pt>
                <c:pt idx="82">
                  <c:v>40032</c:v>
                </c:pt>
                <c:pt idx="83">
                  <c:v>40003</c:v>
                </c:pt>
                <c:pt idx="84">
                  <c:v>39974</c:v>
                </c:pt>
                <c:pt idx="85">
                  <c:v>39945</c:v>
                </c:pt>
                <c:pt idx="86">
                  <c:v>39916</c:v>
                </c:pt>
                <c:pt idx="87">
                  <c:v>39887</c:v>
                </c:pt>
                <c:pt idx="88">
                  <c:v>39858</c:v>
                </c:pt>
                <c:pt idx="89">
                  <c:v>39829</c:v>
                </c:pt>
              </c:numCache>
            </c:numRef>
          </c:cat>
          <c:val>
            <c:numRef>
              <c:f>'HBA 2009-2015'!$F$4:$F$114</c:f>
              <c:numCache>
                <c:formatCode>_(* #,##0.00_);_(* \(#,##0.00\);_(* "-"??_);_(@_)</c:formatCode>
                <c:ptCount val="90"/>
                <c:pt idx="13">
                  <c:v>60.27</c:v>
                </c:pt>
                <c:pt idx="14">
                  <c:v>63.37</c:v>
                </c:pt>
                <c:pt idx="15">
                  <c:v>66.36</c:v>
                </c:pt>
                <c:pt idx="16">
                  <c:v>61.95</c:v>
                </c:pt>
                <c:pt idx="17">
                  <c:v>62.78</c:v>
                </c:pt>
                <c:pt idx="18">
                  <c:v>63.52</c:v>
                </c:pt>
                <c:pt idx="19">
                  <c:v>64.48</c:v>
                </c:pt>
                <c:pt idx="20">
                  <c:v>65.900000000000006</c:v>
                </c:pt>
                <c:pt idx="21">
                  <c:v>68.12</c:v>
                </c:pt>
                <c:pt idx="22">
                  <c:v>68.66</c:v>
                </c:pt>
                <c:pt idx="23">
                  <c:v>70.63</c:v>
                </c:pt>
                <c:pt idx="24">
                  <c:v>71.72</c:v>
                </c:pt>
                <c:pt idx="25">
                  <c:v>71.680000000000007</c:v>
                </c:pt>
                <c:pt idx="26">
                  <c:v>72.78</c:v>
                </c:pt>
                <c:pt idx="27">
                  <c:v>74.790000000000006</c:v>
                </c:pt>
                <c:pt idx="28">
                  <c:v>77.91</c:v>
                </c:pt>
                <c:pt idx="29">
                  <c:v>79.239999999999995</c:v>
                </c:pt>
                <c:pt idx="30">
                  <c:v>77.8</c:v>
                </c:pt>
                <c:pt idx="31">
                  <c:v>75.81</c:v>
                </c:pt>
                <c:pt idx="32">
                  <c:v>74.42</c:v>
                </c:pt>
                <c:pt idx="33">
                  <c:v>74.680000000000007</c:v>
                </c:pt>
                <c:pt idx="34">
                  <c:v>74.510000000000005</c:v>
                </c:pt>
                <c:pt idx="35">
                  <c:v>79.05</c:v>
                </c:pt>
                <c:pt idx="36">
                  <c:v>81.95</c:v>
                </c:pt>
                <c:pt idx="37">
                  <c:v>82.37</c:v>
                </c:pt>
                <c:pt idx="38">
                  <c:v>85.31</c:v>
                </c:pt>
                <c:pt idx="39">
                  <c:v>86.71</c:v>
                </c:pt>
                <c:pt idx="40">
                  <c:v>85.12</c:v>
                </c:pt>
                <c:pt idx="41">
                  <c:v>84.4</c:v>
                </c:pt>
                <c:pt idx="42" formatCode="_(* #,##0.00_);_(* \(#,##0.00\);_(* &quot;-&quot;_);_(@_)">
                  <c:v>79.11</c:v>
                </c:pt>
                <c:pt idx="43" formatCode="_(* #,##0.00_);_(* \(#,##0.00\);_(* &quot;-&quot;_);_(@_)">
                  <c:v>78.83</c:v>
                </c:pt>
                <c:pt idx="44" formatCode="_(* #,##0.00_);_(* \(#,##0.00\);_(* &quot;-&quot;_);_(@_)">
                  <c:v>83.02</c:v>
                </c:pt>
                <c:pt idx="45" formatCode="_(* #,##0.00_);_(* \(#,##0.00\);_(* &quot;-&quot;_);_(@_)">
                  <c:v>83.17</c:v>
                </c:pt>
                <c:pt idx="46" formatCode="_(* #,##0.00_);_(* \(#,##0.00\);_(* &quot;-&quot;_);_(@_)">
                  <c:v>81.75</c:v>
                </c:pt>
                <c:pt idx="47" formatCode="_(* #,##0.00_);_(* \(#,##0.00\);_(* &quot;-&quot;_);_(@_)">
                  <c:v>84.4</c:v>
                </c:pt>
                <c:pt idx="48" formatCode="_(* #,##0.00_);_(* \(#,##0.00\);_(* &quot;-&quot;_);_(@_)">
                  <c:v>92.69</c:v>
                </c:pt>
                <c:pt idx="49" formatCode="_(* #,##0.00_);_(* \(#,##0.00\);_(* &quot;-&quot;_);_(@_)">
                  <c:v>97.67</c:v>
                </c:pt>
                <c:pt idx="50" formatCode="_(* #,##0.00_);_(* \(#,##0.00\);_(* &quot;-&quot;_);_(@_)">
                  <c:v>100.85</c:v>
                </c:pt>
                <c:pt idx="51" formatCode="_(* #,##0.00_);_(* \(#,##0.00\);_(* &quot;-&quot;_);_(@_)">
                  <c:v>107.47</c:v>
                </c:pt>
                <c:pt idx="52" formatCode="_(* #,##0.00_);_(* \(#,##0.00\);_(* &quot;-&quot;_);_(@_)">
                  <c:v>106.3</c:v>
                </c:pt>
                <c:pt idx="53" formatCode="_(* #,##0.00_);_(* \(#,##0.00\);_(* &quot;-&quot;_);_(@_)">
                  <c:v>104.21</c:v>
                </c:pt>
                <c:pt idx="54" formatCode="_(* #,##0.00_);_(* \(#,##0.00\);_(* &quot;-&quot;_);_(@_)">
                  <c:v>107.29</c:v>
                </c:pt>
                <c:pt idx="55" formatCode="_(* #,##0.00_);_(* \(#,##0.00\);_(* &quot;-&quot;_);_(@_)">
                  <c:v>110.92</c:v>
                </c:pt>
                <c:pt idx="56" formatCode="_(* #,##0.00_);_(* \(#,##0.00\);_(* &quot;-&quot;_);_(@_)">
                  <c:v>113.28</c:v>
                </c:pt>
                <c:pt idx="57" formatCode="_(* #,##0.00_);_(* \(#,##0.00\);_(* &quot;-&quot;_);_(@_)">
                  <c:v>110.56</c:v>
                </c:pt>
                <c:pt idx="58" formatCode="_(* #,##0.00_);_(* \(#,##0.00\);_(* &quot;-&quot;_);_(@_)">
                  <c:v>111.43</c:v>
                </c:pt>
                <c:pt idx="59" formatCode="_(* #,##0.00_);_(* \(#,##0.00\);_(* &quot;-&quot;_);_(@_)">
                  <c:v>112.37</c:v>
                </c:pt>
                <c:pt idx="60" formatCode="_(* #,##0.00_);_(* \(#,##0.00\);_(* &quot;-&quot;_);_(@_)">
                  <c:v>113.09</c:v>
                </c:pt>
                <c:pt idx="61" formatCode="_(* #,##0.00_);_(* \(#,##0.00\);_(* &quot;-&quot;_);_(@_)">
                  <c:v>111.79</c:v>
                </c:pt>
                <c:pt idx="62" formatCode="_(* #,##0.00_);_(* \(#,##0.00\);_(* &quot;-&quot;_);_(@_)">
                  <c:v>115.81</c:v>
                </c:pt>
                <c:pt idx="63" formatCode="_(* #,##0.00_);_(* \(#,##0.00\);_(* &quot;-&quot;_);_(@_)">
                  <c:v>115.03</c:v>
                </c:pt>
                <c:pt idx="64" formatCode="_(* #,##0.00_);_(* \(#,##0.00\);_(* &quot;-&quot;_);_(@_)">
                  <c:v>119.25</c:v>
                </c:pt>
                <c:pt idx="65" formatCode="_(* #,##0.00_);_(* \(#,##0.00\);_(* &quot;-&quot;_);_(@_)">
                  <c:v>105.89</c:v>
                </c:pt>
                <c:pt idx="66" formatCode="_(* #,##0.00_);_(* \(#,##0.00\);_(* &quot;-&quot;_);_(@_)">
                  <c:v>97.7</c:v>
                </c:pt>
                <c:pt idx="67" formatCode="_(* #,##0.00_);_(* \(#,##0.00\);_(* &quot;-&quot;_);_(@_)">
                  <c:v>90.5</c:v>
                </c:pt>
                <c:pt idx="68" formatCode="_(* #,##0.00_);_(* \(#,##0.00\);_(* &quot;-&quot;_);_(@_)">
                  <c:v>87.92</c:v>
                </c:pt>
                <c:pt idx="69" formatCode="_(* #,##0.00_);_(* \(#,##0.00\);_(* &quot;-&quot;_);_(@_)">
                  <c:v>85.52</c:v>
                </c:pt>
                <c:pt idx="70" formatCode="_(* #,##0.00_);_(* \(#,##0.00\);_(* &quot;-&quot;_);_(@_)">
                  <c:v>89.91</c:v>
                </c:pt>
                <c:pt idx="71" formatCode="_(* #,##0.00_);_(* \(#,##0.00\);_(* &quot;-&quot;_);_(@_)">
                  <c:v>91.54</c:v>
                </c:pt>
                <c:pt idx="72" formatCode="_(* #,##0.00_);_(* \(#,##0.00\);_(* &quot;-&quot;_);_(@_)">
                  <c:v>92.06</c:v>
                </c:pt>
                <c:pt idx="73" formatCode="_(* #,##0.00_);_(* \(#,##0.00\);_(* &quot;-&quot;_);_(@_)">
                  <c:v>87.36</c:v>
                </c:pt>
                <c:pt idx="74" formatCode="_(* #,##0.00_);_(* \(#,##0.00\);_(* &quot;-&quot;_);_(@_)">
                  <c:v>82.36</c:v>
                </c:pt>
                <c:pt idx="75" formatCode="_(* #,##0.00_);_(* \(#,##0.00\);_(* &quot;-&quot;_);_(@_)">
                  <c:v>82.41</c:v>
                </c:pt>
                <c:pt idx="76" formatCode="_(* #,##0.00_);_(* \(#,##0.00\);_(* &quot;-&quot;_);_(@_)">
                  <c:v>83.56</c:v>
                </c:pt>
                <c:pt idx="77" formatCode="_(* #,##0.00_);_(* \(#,##0.00\);_(* &quot;-&quot;_);_(@_)">
                  <c:v>73.98</c:v>
                </c:pt>
                <c:pt idx="78" formatCode="_(* #,##0.00_);_(* \(#,##0.00\);_(* &quot;-&quot;_);_(@_)">
                  <c:v>71.36</c:v>
                </c:pt>
                <c:pt idx="79" formatCode="_(* #,##0.00_);_(* \(#,##0.00\);_(* &quot;-&quot;_);_(@_)">
                  <c:v>66.33</c:v>
                </c:pt>
                <c:pt idx="80" formatCode="_(* #,##0.00_);_(* \(#,##0.00\);_(* &quot;-&quot;_);_(@_)">
                  <c:v>64.25</c:v>
                </c:pt>
                <c:pt idx="81" formatCode="_(* #,##0.00_);_(* \(#,##0.00\);_(* &quot;-&quot;_);_(@_)">
                  <c:v>67.650000000000006</c:v>
                </c:pt>
                <c:pt idx="82" formatCode="_(* #,##0.00_);_(* \(#,##0.00\);_(* &quot;-&quot;_);_(@_)">
                  <c:v>68.59</c:v>
                </c:pt>
                <c:pt idx="83" formatCode="_(* #,##0.00_);_(* \(#,##0.00\);_(* &quot;-&quot;_);_(@_)">
                  <c:v>68.42</c:v>
                </c:pt>
                <c:pt idx="84" formatCode="_(* #,##0.00_);_(* \(#,##0.00\);_(* &quot;-&quot;_);_(@_)">
                  <c:v>61.66</c:v>
                </c:pt>
                <c:pt idx="85" formatCode="_(* #,##0.00_);_(* \(#,##0.00\);_(* &quot;-&quot;_);_(@_)">
                  <c:v>60.71</c:v>
                </c:pt>
                <c:pt idx="86" formatCode="_(* #,##0.00_);_(* \(#,##0.00\);_(* &quot;-&quot;_);_(@_)">
                  <c:v>60.94</c:v>
                </c:pt>
                <c:pt idx="87" formatCode="_(* #,##0.00_);_(* \(#,##0.00\);_(* &quot;-&quot;_);_(@_)">
                  <c:v>71.900000000000006</c:v>
                </c:pt>
                <c:pt idx="88" formatCode="_(* #,##0.00_);_(* \(#,##0.00\);_(* &quot;-&quot;_);_(@_)">
                  <c:v>77.59</c:v>
                </c:pt>
                <c:pt idx="89" formatCode="_(* #,##0.00_);_(* \(#,##0.00\);_(* &quot;-&quot;_);_(@_)">
                  <c:v>75.180000000000007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'HBA 2009-2015'!$G$2:$G$3</c:f>
              <c:strCache>
                <c:ptCount val="2"/>
                <c:pt idx="0">
                  <c:v> Indominco IM_East</c:v>
                </c:pt>
                <c:pt idx="1">
                  <c:v>5.700 gar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cat>
            <c:numRef>
              <c:f>'HBA 2009-2015'!$A$4:$A$114</c:f>
              <c:numCache>
                <c:formatCode>[$-409]mmm\-yy;@</c:formatCode>
                <c:ptCount val="90"/>
                <c:pt idx="0">
                  <c:v>42513</c:v>
                </c:pt>
                <c:pt idx="1">
                  <c:v>42484</c:v>
                </c:pt>
                <c:pt idx="2">
                  <c:v>42455</c:v>
                </c:pt>
                <c:pt idx="3">
                  <c:v>42426</c:v>
                </c:pt>
                <c:pt idx="4">
                  <c:v>42397</c:v>
                </c:pt>
                <c:pt idx="5">
                  <c:v>42368</c:v>
                </c:pt>
                <c:pt idx="6">
                  <c:v>42339</c:v>
                </c:pt>
                <c:pt idx="7">
                  <c:v>42310</c:v>
                </c:pt>
                <c:pt idx="8">
                  <c:v>42281</c:v>
                </c:pt>
                <c:pt idx="9">
                  <c:v>42252</c:v>
                </c:pt>
                <c:pt idx="10">
                  <c:v>42223</c:v>
                </c:pt>
                <c:pt idx="11">
                  <c:v>42194</c:v>
                </c:pt>
                <c:pt idx="12">
                  <c:v>42165</c:v>
                </c:pt>
                <c:pt idx="13">
                  <c:v>42136</c:v>
                </c:pt>
                <c:pt idx="14">
                  <c:v>42107</c:v>
                </c:pt>
                <c:pt idx="15">
                  <c:v>42078</c:v>
                </c:pt>
                <c:pt idx="16">
                  <c:v>42049</c:v>
                </c:pt>
                <c:pt idx="17">
                  <c:v>42020</c:v>
                </c:pt>
                <c:pt idx="18">
                  <c:v>41974</c:v>
                </c:pt>
                <c:pt idx="19">
                  <c:v>41945</c:v>
                </c:pt>
                <c:pt idx="20">
                  <c:v>41916</c:v>
                </c:pt>
                <c:pt idx="21">
                  <c:v>41887</c:v>
                </c:pt>
                <c:pt idx="22">
                  <c:v>41858</c:v>
                </c:pt>
                <c:pt idx="23">
                  <c:v>41829</c:v>
                </c:pt>
                <c:pt idx="24">
                  <c:v>41800</c:v>
                </c:pt>
                <c:pt idx="25">
                  <c:v>41771</c:v>
                </c:pt>
                <c:pt idx="26">
                  <c:v>41742</c:v>
                </c:pt>
                <c:pt idx="27">
                  <c:v>41713</c:v>
                </c:pt>
                <c:pt idx="28">
                  <c:v>41684</c:v>
                </c:pt>
                <c:pt idx="29">
                  <c:v>41655</c:v>
                </c:pt>
                <c:pt idx="30">
                  <c:v>41609</c:v>
                </c:pt>
                <c:pt idx="31">
                  <c:v>41580</c:v>
                </c:pt>
                <c:pt idx="32">
                  <c:v>41551</c:v>
                </c:pt>
                <c:pt idx="33">
                  <c:v>41522</c:v>
                </c:pt>
                <c:pt idx="34">
                  <c:v>41493</c:v>
                </c:pt>
                <c:pt idx="35">
                  <c:v>41464</c:v>
                </c:pt>
                <c:pt idx="36">
                  <c:v>41435</c:v>
                </c:pt>
                <c:pt idx="37">
                  <c:v>41406</c:v>
                </c:pt>
                <c:pt idx="38">
                  <c:v>41377</c:v>
                </c:pt>
                <c:pt idx="39">
                  <c:v>41348</c:v>
                </c:pt>
                <c:pt idx="40">
                  <c:v>41319</c:v>
                </c:pt>
                <c:pt idx="41">
                  <c:v>41290</c:v>
                </c:pt>
                <c:pt idx="42">
                  <c:v>41244</c:v>
                </c:pt>
                <c:pt idx="43">
                  <c:v>41215</c:v>
                </c:pt>
                <c:pt idx="44">
                  <c:v>41186</c:v>
                </c:pt>
                <c:pt idx="45">
                  <c:v>41157</c:v>
                </c:pt>
                <c:pt idx="46">
                  <c:v>41128</c:v>
                </c:pt>
                <c:pt idx="47">
                  <c:v>41099</c:v>
                </c:pt>
                <c:pt idx="48">
                  <c:v>41070</c:v>
                </c:pt>
                <c:pt idx="49">
                  <c:v>41041</c:v>
                </c:pt>
                <c:pt idx="50">
                  <c:v>41012</c:v>
                </c:pt>
                <c:pt idx="51">
                  <c:v>40983</c:v>
                </c:pt>
                <c:pt idx="52">
                  <c:v>40954</c:v>
                </c:pt>
                <c:pt idx="53">
                  <c:v>40925</c:v>
                </c:pt>
                <c:pt idx="54">
                  <c:v>40878</c:v>
                </c:pt>
                <c:pt idx="55">
                  <c:v>40849</c:v>
                </c:pt>
                <c:pt idx="56">
                  <c:v>40820</c:v>
                </c:pt>
                <c:pt idx="57">
                  <c:v>40791</c:v>
                </c:pt>
                <c:pt idx="58">
                  <c:v>40762</c:v>
                </c:pt>
                <c:pt idx="59">
                  <c:v>40733</c:v>
                </c:pt>
                <c:pt idx="60">
                  <c:v>40704</c:v>
                </c:pt>
                <c:pt idx="61">
                  <c:v>40675</c:v>
                </c:pt>
                <c:pt idx="62">
                  <c:v>40646</c:v>
                </c:pt>
                <c:pt idx="63">
                  <c:v>40617</c:v>
                </c:pt>
                <c:pt idx="64">
                  <c:v>40588</c:v>
                </c:pt>
                <c:pt idx="65">
                  <c:v>40559</c:v>
                </c:pt>
                <c:pt idx="66">
                  <c:v>40513</c:v>
                </c:pt>
                <c:pt idx="67">
                  <c:v>40484</c:v>
                </c:pt>
                <c:pt idx="68">
                  <c:v>40455</c:v>
                </c:pt>
                <c:pt idx="69">
                  <c:v>40426</c:v>
                </c:pt>
                <c:pt idx="70">
                  <c:v>40397</c:v>
                </c:pt>
                <c:pt idx="71">
                  <c:v>40368</c:v>
                </c:pt>
                <c:pt idx="72">
                  <c:v>40339</c:v>
                </c:pt>
                <c:pt idx="73">
                  <c:v>40310</c:v>
                </c:pt>
                <c:pt idx="74">
                  <c:v>40281</c:v>
                </c:pt>
                <c:pt idx="75">
                  <c:v>40252</c:v>
                </c:pt>
                <c:pt idx="76">
                  <c:v>40223</c:v>
                </c:pt>
                <c:pt idx="77">
                  <c:v>40194</c:v>
                </c:pt>
                <c:pt idx="78">
                  <c:v>40148</c:v>
                </c:pt>
                <c:pt idx="79">
                  <c:v>40119</c:v>
                </c:pt>
                <c:pt idx="80">
                  <c:v>40090</c:v>
                </c:pt>
                <c:pt idx="81">
                  <c:v>40061</c:v>
                </c:pt>
                <c:pt idx="82">
                  <c:v>40032</c:v>
                </c:pt>
                <c:pt idx="83">
                  <c:v>40003</c:v>
                </c:pt>
                <c:pt idx="84">
                  <c:v>39974</c:v>
                </c:pt>
                <c:pt idx="85">
                  <c:v>39945</c:v>
                </c:pt>
                <c:pt idx="86">
                  <c:v>39916</c:v>
                </c:pt>
                <c:pt idx="87">
                  <c:v>39887</c:v>
                </c:pt>
                <c:pt idx="88">
                  <c:v>39858</c:v>
                </c:pt>
                <c:pt idx="89">
                  <c:v>39829</c:v>
                </c:pt>
              </c:numCache>
            </c:numRef>
          </c:cat>
          <c:val>
            <c:numRef>
              <c:f>'HBA 2009-2015'!$G$4:$G$114</c:f>
              <c:numCache>
                <c:formatCode>_(* #,##0.00_);_(* \(#,##0.00\);_(* "-"??_);_(@_)</c:formatCode>
                <c:ptCount val="90"/>
                <c:pt idx="13">
                  <c:v>50.14</c:v>
                </c:pt>
                <c:pt idx="14">
                  <c:v>52.89</c:v>
                </c:pt>
                <c:pt idx="15">
                  <c:v>55.54</c:v>
                </c:pt>
                <c:pt idx="16">
                  <c:v>51.63</c:v>
                </c:pt>
                <c:pt idx="17">
                  <c:v>52.38</c:v>
                </c:pt>
                <c:pt idx="18">
                  <c:v>53.03</c:v>
                </c:pt>
                <c:pt idx="19">
                  <c:v>53.88</c:v>
                </c:pt>
                <c:pt idx="20">
                  <c:v>55.14</c:v>
                </c:pt>
                <c:pt idx="21">
                  <c:v>57.11</c:v>
                </c:pt>
                <c:pt idx="22">
                  <c:v>57.59</c:v>
                </c:pt>
                <c:pt idx="23">
                  <c:v>59.34</c:v>
                </c:pt>
                <c:pt idx="24">
                  <c:v>60.3</c:v>
                </c:pt>
                <c:pt idx="25">
                  <c:v>60.27</c:v>
                </c:pt>
                <c:pt idx="26">
                  <c:v>61.24</c:v>
                </c:pt>
                <c:pt idx="27">
                  <c:v>63.02</c:v>
                </c:pt>
                <c:pt idx="28">
                  <c:v>65.8</c:v>
                </c:pt>
                <c:pt idx="29">
                  <c:v>66.98</c:v>
                </c:pt>
                <c:pt idx="30">
                  <c:v>65.69</c:v>
                </c:pt>
                <c:pt idx="31">
                  <c:v>63.93</c:v>
                </c:pt>
                <c:pt idx="32">
                  <c:v>62.7</c:v>
                </c:pt>
                <c:pt idx="33">
                  <c:v>62.93</c:v>
                </c:pt>
                <c:pt idx="34">
                  <c:v>62.77</c:v>
                </c:pt>
                <c:pt idx="35">
                  <c:v>66.81</c:v>
                </c:pt>
                <c:pt idx="36">
                  <c:v>69.38</c:v>
                </c:pt>
                <c:pt idx="37">
                  <c:v>69.75</c:v>
                </c:pt>
                <c:pt idx="38">
                  <c:v>72.36</c:v>
                </c:pt>
                <c:pt idx="39">
                  <c:v>73.599999999999994</c:v>
                </c:pt>
                <c:pt idx="40">
                  <c:v>72.19</c:v>
                </c:pt>
                <c:pt idx="41">
                  <c:v>71.55</c:v>
                </c:pt>
                <c:pt idx="42" formatCode="_(* #,##0.00_);_(* \(#,##0.00\);_(* &quot;-&quot;_);_(@_)">
                  <c:v>66.86</c:v>
                </c:pt>
                <c:pt idx="43" formatCode="_(* #,##0.00_);_(* \(#,##0.00\);_(* &quot;-&quot;_);_(@_)">
                  <c:v>66.61</c:v>
                </c:pt>
                <c:pt idx="44" formatCode="_(* #,##0.00_);_(* \(#,##0.00\);_(* &quot;-&quot;_);_(@_)">
                  <c:v>70.319999999999993</c:v>
                </c:pt>
                <c:pt idx="45" formatCode="_(* #,##0.00_);_(* \(#,##0.00\);_(* &quot;-&quot;_);_(@_)">
                  <c:v>70.459999999999994</c:v>
                </c:pt>
                <c:pt idx="46" formatCode="_(* #,##0.00_);_(* \(#,##0.00\);_(* &quot;-&quot;_);_(@_)">
                  <c:v>69.2</c:v>
                </c:pt>
                <c:pt idx="47" formatCode="_(* #,##0.00_);_(* \(#,##0.00\);_(* &quot;-&quot;_);_(@_)">
                  <c:v>71.55</c:v>
                </c:pt>
                <c:pt idx="48" formatCode="_(* #,##0.00_);_(* \(#,##0.00\);_(* &quot;-&quot;_);_(@_)">
                  <c:v>78.900000000000006</c:v>
                </c:pt>
                <c:pt idx="49" formatCode="_(* #,##0.00_);_(* \(#,##0.00\);_(* &quot;-&quot;_);_(@_)">
                  <c:v>83.33</c:v>
                </c:pt>
                <c:pt idx="50" formatCode="_(* #,##0.00_);_(* \(#,##0.00\);_(* &quot;-&quot;_);_(@_)">
                  <c:v>86.15</c:v>
                </c:pt>
                <c:pt idx="51" formatCode="_(* #,##0.00_);_(* \(#,##0.00\);_(* &quot;-&quot;_);_(@_)">
                  <c:v>92.02</c:v>
                </c:pt>
                <c:pt idx="52" formatCode="_(* #,##0.00_);_(* \(#,##0.00\);_(* &quot;-&quot;_);_(@_)">
                  <c:v>90.97</c:v>
                </c:pt>
                <c:pt idx="53" formatCode="_(* #,##0.00_);_(* \(#,##0.00\);_(* &quot;-&quot;_);_(@_)">
                  <c:v>89.12</c:v>
                </c:pt>
                <c:pt idx="54" formatCode="_(* #,##0.00_);_(* \(#,##0.00\);_(* &quot;-&quot;_);_(@_)">
                  <c:v>91.86</c:v>
                </c:pt>
                <c:pt idx="55" formatCode="_(* #,##0.00_);_(* \(#,##0.00\);_(* &quot;-&quot;_);_(@_)">
                  <c:v>95.07</c:v>
                </c:pt>
                <c:pt idx="56" formatCode="_(* #,##0.00_);_(* \(#,##0.00\);_(* &quot;-&quot;_);_(@_)">
                  <c:v>97.17</c:v>
                </c:pt>
                <c:pt idx="57" formatCode="_(* #,##0.00_);_(* \(#,##0.00\);_(* &quot;-&quot;_);_(@_)">
                  <c:v>94.76</c:v>
                </c:pt>
                <c:pt idx="58" formatCode="_(* #,##0.00_);_(* \(#,##0.00\);_(* &quot;-&quot;_);_(@_)">
                  <c:v>95.53</c:v>
                </c:pt>
                <c:pt idx="59" formatCode="_(* #,##0.00_);_(* \(#,##0.00\);_(* &quot;-&quot;_);_(@_)">
                  <c:v>96.36</c:v>
                </c:pt>
                <c:pt idx="60" formatCode="_(* #,##0.00_);_(* \(#,##0.00\);_(* &quot;-&quot;_);_(@_)">
                  <c:v>97</c:v>
                </c:pt>
                <c:pt idx="61" formatCode="_(* #,##0.00_);_(* \(#,##0.00\);_(* &quot;-&quot;_);_(@_)">
                  <c:v>95.85</c:v>
                </c:pt>
                <c:pt idx="62" formatCode="_(* #,##0.00_);_(* \(#,##0.00\);_(* &quot;-&quot;_);_(@_)">
                  <c:v>99.41</c:v>
                </c:pt>
                <c:pt idx="63" formatCode="_(* #,##0.00_);_(* \(#,##0.00\);_(* &quot;-&quot;_);_(@_)">
                  <c:v>99.56</c:v>
                </c:pt>
                <c:pt idx="64" formatCode="_(* #,##0.00_);_(* \(#,##0.00\);_(* &quot;-&quot;_);_(@_)">
                  <c:v>103.29</c:v>
                </c:pt>
                <c:pt idx="65" formatCode="_(* #,##0.00_);_(* \(#,##0.00\);_(* &quot;-&quot;_);_(@_)">
                  <c:v>91.45</c:v>
                </c:pt>
                <c:pt idx="66" formatCode="_(* #,##0.00_);_(* \(#,##0.00\);_(* &quot;-&quot;_);_(@_)">
                  <c:v>84.18</c:v>
                </c:pt>
                <c:pt idx="67" formatCode="_(* #,##0.00_);_(* \(#,##0.00\);_(* &quot;-&quot;_);_(@_)">
                  <c:v>77.790000000000006</c:v>
                </c:pt>
                <c:pt idx="68" formatCode="_(* #,##0.00_);_(* \(#,##0.00\);_(* &quot;-&quot;_);_(@_)">
                  <c:v>75.5</c:v>
                </c:pt>
                <c:pt idx="69" formatCode="_(* #,##0.00_);_(* \(#,##0.00\);_(* &quot;-&quot;_);_(@_)">
                  <c:v>73.38</c:v>
                </c:pt>
                <c:pt idx="70" formatCode="_(* #,##0.00_);_(* \(#,##0.00\);_(* &quot;-&quot;_);_(@_)">
                  <c:v>77.27</c:v>
                </c:pt>
                <c:pt idx="71" formatCode="_(* #,##0.00_);_(* \(#,##0.00\);_(* &quot;-&quot;_);_(@_)">
                  <c:v>78.709999999999994</c:v>
                </c:pt>
                <c:pt idx="72" formatCode="_(* #,##0.00_);_(* \(#,##0.00\);_(* &quot;-&quot;_);_(@_)">
                  <c:v>79.180000000000007</c:v>
                </c:pt>
                <c:pt idx="73" formatCode="_(* #,##0.00_);_(* \(#,##0.00\);_(* &quot;-&quot;_);_(@_)">
                  <c:v>75.010000000000005</c:v>
                </c:pt>
                <c:pt idx="74" formatCode="_(* #,##0.00_);_(* \(#,##0.00\);_(* &quot;-&quot;_);_(@_)">
                  <c:v>70.569999999999993</c:v>
                </c:pt>
                <c:pt idx="75" formatCode="_(* #,##0.00_);_(* \(#,##0.00\);_(* &quot;-&quot;_);_(@_)">
                  <c:v>70.62</c:v>
                </c:pt>
                <c:pt idx="76" formatCode="_(* #,##0.00_);_(* \(#,##0.00\);_(* &quot;-&quot;_);_(@_)">
                  <c:v>71.63</c:v>
                </c:pt>
                <c:pt idx="77" formatCode="_(* #,##0.00_);_(* \(#,##0.00\);_(* &quot;-&quot;_);_(@_)">
                  <c:v>63.14</c:v>
                </c:pt>
                <c:pt idx="78" formatCode="_(* #,##0.00_);_(* \(#,##0.00\);_(* &quot;-&quot;_);_(@_)">
                  <c:v>60.82</c:v>
                </c:pt>
                <c:pt idx="79" formatCode="_(* #,##0.00_);_(* \(#,##0.00\);_(* &quot;-&quot;_);_(@_)">
                  <c:v>56.35</c:v>
                </c:pt>
                <c:pt idx="80" formatCode="_(* #,##0.00_);_(* \(#,##0.00\);_(* &quot;-&quot;_);_(@_)">
                  <c:v>54.51</c:v>
                </c:pt>
                <c:pt idx="81" formatCode="_(* #,##0.00_);_(* \(#,##0.00\);_(* &quot;-&quot;_);_(@_)">
                  <c:v>57.52</c:v>
                </c:pt>
                <c:pt idx="82" formatCode="_(* #,##0.00_);_(* \(#,##0.00\);_(* &quot;-&quot;_);_(@_)">
                  <c:v>58.36</c:v>
                </c:pt>
                <c:pt idx="83" formatCode="_(* #,##0.00_);_(* \(#,##0.00\);_(* &quot;-&quot;_);_(@_)">
                  <c:v>58.21</c:v>
                </c:pt>
                <c:pt idx="84" formatCode="_(* #,##0.00_);_(* \(#,##0.00\);_(* &quot;-&quot;_);_(@_)">
                  <c:v>52.21</c:v>
                </c:pt>
                <c:pt idx="85" formatCode="_(* #,##0.00_);_(* \(#,##0.00\);_(* &quot;-&quot;_);_(@_)">
                  <c:v>51.37</c:v>
                </c:pt>
                <c:pt idx="86" formatCode="_(* #,##0.00_);_(* \(#,##0.00\);_(* &quot;-&quot;_);_(@_)">
                  <c:v>51.57</c:v>
                </c:pt>
                <c:pt idx="87" formatCode="_(* #,##0.00_);_(* \(#,##0.00\);_(* &quot;-&quot;_);_(@_)">
                  <c:v>61.29</c:v>
                </c:pt>
                <c:pt idx="88" formatCode="_(* #,##0.00_);_(* \(#,##0.00\);_(* &quot;-&quot;_);_(@_)">
                  <c:v>66.34</c:v>
                </c:pt>
                <c:pt idx="89" formatCode="_(* #,##0.00_);_(* \(#,##0.00\);_(* &quot;-&quot;_);_(@_)">
                  <c:v>64.2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'HBA 2009-2015'!$H$2:$H$3</c:f>
              <c:strCache>
                <c:ptCount val="2"/>
                <c:pt idx="0">
                  <c:v> Melawan Coal</c:v>
                </c:pt>
                <c:pt idx="1">
                  <c:v>5.400 gar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numRef>
              <c:f>'HBA 2009-2015'!$A$4:$A$114</c:f>
              <c:numCache>
                <c:formatCode>[$-409]mmm\-yy;@</c:formatCode>
                <c:ptCount val="90"/>
                <c:pt idx="0">
                  <c:v>42513</c:v>
                </c:pt>
                <c:pt idx="1">
                  <c:v>42484</c:v>
                </c:pt>
                <c:pt idx="2">
                  <c:v>42455</c:v>
                </c:pt>
                <c:pt idx="3">
                  <c:v>42426</c:v>
                </c:pt>
                <c:pt idx="4">
                  <c:v>42397</c:v>
                </c:pt>
                <c:pt idx="5">
                  <c:v>42368</c:v>
                </c:pt>
                <c:pt idx="6">
                  <c:v>42339</c:v>
                </c:pt>
                <c:pt idx="7">
                  <c:v>42310</c:v>
                </c:pt>
                <c:pt idx="8">
                  <c:v>42281</c:v>
                </c:pt>
                <c:pt idx="9">
                  <c:v>42252</c:v>
                </c:pt>
                <c:pt idx="10">
                  <c:v>42223</c:v>
                </c:pt>
                <c:pt idx="11">
                  <c:v>42194</c:v>
                </c:pt>
                <c:pt idx="12">
                  <c:v>42165</c:v>
                </c:pt>
                <c:pt idx="13">
                  <c:v>42136</c:v>
                </c:pt>
                <c:pt idx="14">
                  <c:v>42107</c:v>
                </c:pt>
                <c:pt idx="15">
                  <c:v>42078</c:v>
                </c:pt>
                <c:pt idx="16">
                  <c:v>42049</c:v>
                </c:pt>
                <c:pt idx="17">
                  <c:v>42020</c:v>
                </c:pt>
                <c:pt idx="18">
                  <c:v>41974</c:v>
                </c:pt>
                <c:pt idx="19">
                  <c:v>41945</c:v>
                </c:pt>
                <c:pt idx="20">
                  <c:v>41916</c:v>
                </c:pt>
                <c:pt idx="21">
                  <c:v>41887</c:v>
                </c:pt>
                <c:pt idx="22">
                  <c:v>41858</c:v>
                </c:pt>
                <c:pt idx="23">
                  <c:v>41829</c:v>
                </c:pt>
                <c:pt idx="24">
                  <c:v>41800</c:v>
                </c:pt>
                <c:pt idx="25">
                  <c:v>41771</c:v>
                </c:pt>
                <c:pt idx="26">
                  <c:v>41742</c:v>
                </c:pt>
                <c:pt idx="27">
                  <c:v>41713</c:v>
                </c:pt>
                <c:pt idx="28">
                  <c:v>41684</c:v>
                </c:pt>
                <c:pt idx="29">
                  <c:v>41655</c:v>
                </c:pt>
                <c:pt idx="30">
                  <c:v>41609</c:v>
                </c:pt>
                <c:pt idx="31">
                  <c:v>41580</c:v>
                </c:pt>
                <c:pt idx="32">
                  <c:v>41551</c:v>
                </c:pt>
                <c:pt idx="33">
                  <c:v>41522</c:v>
                </c:pt>
                <c:pt idx="34">
                  <c:v>41493</c:v>
                </c:pt>
                <c:pt idx="35">
                  <c:v>41464</c:v>
                </c:pt>
                <c:pt idx="36">
                  <c:v>41435</c:v>
                </c:pt>
                <c:pt idx="37">
                  <c:v>41406</c:v>
                </c:pt>
                <c:pt idx="38">
                  <c:v>41377</c:v>
                </c:pt>
                <c:pt idx="39">
                  <c:v>41348</c:v>
                </c:pt>
                <c:pt idx="40">
                  <c:v>41319</c:v>
                </c:pt>
                <c:pt idx="41">
                  <c:v>41290</c:v>
                </c:pt>
                <c:pt idx="42">
                  <c:v>41244</c:v>
                </c:pt>
                <c:pt idx="43">
                  <c:v>41215</c:v>
                </c:pt>
                <c:pt idx="44">
                  <c:v>41186</c:v>
                </c:pt>
                <c:pt idx="45">
                  <c:v>41157</c:v>
                </c:pt>
                <c:pt idx="46">
                  <c:v>41128</c:v>
                </c:pt>
                <c:pt idx="47">
                  <c:v>41099</c:v>
                </c:pt>
                <c:pt idx="48">
                  <c:v>41070</c:v>
                </c:pt>
                <c:pt idx="49">
                  <c:v>41041</c:v>
                </c:pt>
                <c:pt idx="50">
                  <c:v>41012</c:v>
                </c:pt>
                <c:pt idx="51">
                  <c:v>40983</c:v>
                </c:pt>
                <c:pt idx="52">
                  <c:v>40954</c:v>
                </c:pt>
                <c:pt idx="53">
                  <c:v>40925</c:v>
                </c:pt>
                <c:pt idx="54">
                  <c:v>40878</c:v>
                </c:pt>
                <c:pt idx="55">
                  <c:v>40849</c:v>
                </c:pt>
                <c:pt idx="56">
                  <c:v>40820</c:v>
                </c:pt>
                <c:pt idx="57">
                  <c:v>40791</c:v>
                </c:pt>
                <c:pt idx="58">
                  <c:v>40762</c:v>
                </c:pt>
                <c:pt idx="59">
                  <c:v>40733</c:v>
                </c:pt>
                <c:pt idx="60">
                  <c:v>40704</c:v>
                </c:pt>
                <c:pt idx="61">
                  <c:v>40675</c:v>
                </c:pt>
                <c:pt idx="62">
                  <c:v>40646</c:v>
                </c:pt>
                <c:pt idx="63">
                  <c:v>40617</c:v>
                </c:pt>
                <c:pt idx="64">
                  <c:v>40588</c:v>
                </c:pt>
                <c:pt idx="65">
                  <c:v>40559</c:v>
                </c:pt>
                <c:pt idx="66">
                  <c:v>40513</c:v>
                </c:pt>
                <c:pt idx="67">
                  <c:v>40484</c:v>
                </c:pt>
                <c:pt idx="68">
                  <c:v>40455</c:v>
                </c:pt>
                <c:pt idx="69">
                  <c:v>40426</c:v>
                </c:pt>
                <c:pt idx="70">
                  <c:v>40397</c:v>
                </c:pt>
                <c:pt idx="71">
                  <c:v>40368</c:v>
                </c:pt>
                <c:pt idx="72">
                  <c:v>40339</c:v>
                </c:pt>
                <c:pt idx="73">
                  <c:v>40310</c:v>
                </c:pt>
                <c:pt idx="74">
                  <c:v>40281</c:v>
                </c:pt>
                <c:pt idx="75">
                  <c:v>40252</c:v>
                </c:pt>
                <c:pt idx="76">
                  <c:v>40223</c:v>
                </c:pt>
                <c:pt idx="77">
                  <c:v>40194</c:v>
                </c:pt>
                <c:pt idx="78">
                  <c:v>40148</c:v>
                </c:pt>
                <c:pt idx="79">
                  <c:v>40119</c:v>
                </c:pt>
                <c:pt idx="80">
                  <c:v>40090</c:v>
                </c:pt>
                <c:pt idx="81">
                  <c:v>40061</c:v>
                </c:pt>
                <c:pt idx="82">
                  <c:v>40032</c:v>
                </c:pt>
                <c:pt idx="83">
                  <c:v>40003</c:v>
                </c:pt>
                <c:pt idx="84">
                  <c:v>39974</c:v>
                </c:pt>
                <c:pt idx="85">
                  <c:v>39945</c:v>
                </c:pt>
                <c:pt idx="86">
                  <c:v>39916</c:v>
                </c:pt>
                <c:pt idx="87">
                  <c:v>39887</c:v>
                </c:pt>
                <c:pt idx="88">
                  <c:v>39858</c:v>
                </c:pt>
                <c:pt idx="89">
                  <c:v>39829</c:v>
                </c:pt>
              </c:numCache>
            </c:numRef>
          </c:cat>
          <c:val>
            <c:numRef>
              <c:f>'HBA 2009-2015'!$H$4:$H$114</c:f>
              <c:numCache>
                <c:formatCode>_(* #,##0.00_);_(* \(#,##0.00\);_(* "-"??_);_(@_)</c:formatCode>
                <c:ptCount val="90"/>
                <c:pt idx="13">
                  <c:v>49.55</c:v>
                </c:pt>
                <c:pt idx="14">
                  <c:v>52</c:v>
                </c:pt>
                <c:pt idx="15">
                  <c:v>54.36</c:v>
                </c:pt>
                <c:pt idx="16">
                  <c:v>50.87</c:v>
                </c:pt>
                <c:pt idx="17">
                  <c:v>51.54</c:v>
                </c:pt>
                <c:pt idx="18">
                  <c:v>52.12</c:v>
                </c:pt>
                <c:pt idx="19">
                  <c:v>52.87</c:v>
                </c:pt>
                <c:pt idx="20">
                  <c:v>54</c:v>
                </c:pt>
                <c:pt idx="21">
                  <c:v>55.74</c:v>
                </c:pt>
                <c:pt idx="22">
                  <c:v>56.18</c:v>
                </c:pt>
                <c:pt idx="23">
                  <c:v>57.73</c:v>
                </c:pt>
                <c:pt idx="24">
                  <c:v>58.59</c:v>
                </c:pt>
                <c:pt idx="25">
                  <c:v>58.56</c:v>
                </c:pt>
                <c:pt idx="26">
                  <c:v>59.43</c:v>
                </c:pt>
                <c:pt idx="27">
                  <c:v>61.01</c:v>
                </c:pt>
                <c:pt idx="28">
                  <c:v>63.48</c:v>
                </c:pt>
                <c:pt idx="29">
                  <c:v>64.53</c:v>
                </c:pt>
                <c:pt idx="30">
                  <c:v>63.39</c:v>
                </c:pt>
                <c:pt idx="31">
                  <c:v>61.82</c:v>
                </c:pt>
                <c:pt idx="32">
                  <c:v>60.72</c:v>
                </c:pt>
                <c:pt idx="33">
                  <c:v>60.93</c:v>
                </c:pt>
                <c:pt idx="34">
                  <c:v>60.79</c:v>
                </c:pt>
                <c:pt idx="35">
                  <c:v>64.38</c:v>
                </c:pt>
                <c:pt idx="36">
                  <c:v>66.67</c:v>
                </c:pt>
                <c:pt idx="37">
                  <c:v>67</c:v>
                </c:pt>
                <c:pt idx="38">
                  <c:v>69.319999999999993</c:v>
                </c:pt>
                <c:pt idx="39">
                  <c:v>70.42</c:v>
                </c:pt>
                <c:pt idx="40">
                  <c:v>69.17</c:v>
                </c:pt>
                <c:pt idx="41">
                  <c:v>68.599999999999994</c:v>
                </c:pt>
                <c:pt idx="42" formatCode="_(* #,##0.00_);_(* \(#,##0.00\);_(* &quot;-&quot;_);_(@_)">
                  <c:v>64.42</c:v>
                </c:pt>
                <c:pt idx="43" formatCode="_(* #,##0.00_);_(* \(#,##0.00\);_(* &quot;-&quot;_);_(@_)">
                  <c:v>64.2</c:v>
                </c:pt>
                <c:pt idx="44" formatCode="_(* #,##0.00_);_(* \(#,##0.00\);_(* &quot;-&quot;_);_(@_)">
                  <c:v>67.510000000000005</c:v>
                </c:pt>
                <c:pt idx="45" formatCode="_(* #,##0.00_);_(* \(#,##0.00\);_(* &quot;-&quot;_);_(@_)">
                  <c:v>67.63</c:v>
                </c:pt>
                <c:pt idx="46" formatCode="_(* #,##0.00_);_(* \(#,##0.00\);_(* &quot;-&quot;_);_(@_)">
                  <c:v>66.510000000000005</c:v>
                </c:pt>
                <c:pt idx="47" formatCode="_(* #,##0.00_);_(* \(#,##0.00\);_(* &quot;-&quot;_);_(@_)">
                  <c:v>68.599999999999994</c:v>
                </c:pt>
                <c:pt idx="48" formatCode="_(* #,##0.00_);_(* \(#,##0.00\);_(* &quot;-&quot;_);_(@_)">
                  <c:v>75.14</c:v>
                </c:pt>
                <c:pt idx="49" formatCode="_(* #,##0.00_);_(* \(#,##0.00\);_(* &quot;-&quot;_);_(@_)">
                  <c:v>79.08</c:v>
                </c:pt>
                <c:pt idx="50" formatCode="_(* #,##0.00_);_(* \(#,##0.00\);_(* &quot;-&quot;_);_(@_)">
                  <c:v>81.59</c:v>
                </c:pt>
                <c:pt idx="51" formatCode="_(* #,##0.00_);_(* \(#,##0.00\);_(* &quot;-&quot;_);_(@_)">
                  <c:v>86.81</c:v>
                </c:pt>
                <c:pt idx="52" formatCode="_(* #,##0.00_);_(* \(#,##0.00\);_(* &quot;-&quot;_);_(@_)">
                  <c:v>85.89</c:v>
                </c:pt>
                <c:pt idx="53" formatCode="_(* #,##0.00_);_(* \(#,##0.00\);_(* &quot;-&quot;_);_(@_)">
                  <c:v>84.24</c:v>
                </c:pt>
                <c:pt idx="54" formatCode="_(* #,##0.00_);_(* \(#,##0.00\);_(* &quot;-&quot;_);_(@_)">
                  <c:v>86.67</c:v>
                </c:pt>
                <c:pt idx="55" formatCode="_(* #,##0.00_);_(* \(#,##0.00\);_(* &quot;-&quot;_);_(@_)">
                  <c:v>89.53</c:v>
                </c:pt>
                <c:pt idx="56" formatCode="_(* #,##0.00_);_(* \(#,##0.00\);_(* &quot;-&quot;_);_(@_)">
                  <c:v>91.4</c:v>
                </c:pt>
                <c:pt idx="57" formatCode="_(* #,##0.00_);_(* \(#,##0.00\);_(* &quot;-&quot;_);_(@_)">
                  <c:v>89.25</c:v>
                </c:pt>
                <c:pt idx="58" formatCode="_(* #,##0.00_);_(* \(#,##0.00\);_(* &quot;-&quot;_);_(@_)">
                  <c:v>89.94</c:v>
                </c:pt>
                <c:pt idx="59" formatCode="_(* #,##0.00_);_(* \(#,##0.00\);_(* &quot;-&quot;_);_(@_)">
                  <c:v>90.68</c:v>
                </c:pt>
                <c:pt idx="60" formatCode="_(* #,##0.00_);_(* \(#,##0.00\);_(* &quot;-&quot;_);_(@_)">
                  <c:v>91.25</c:v>
                </c:pt>
                <c:pt idx="61" formatCode="_(* #,##0.00_);_(* \(#,##0.00\);_(* &quot;-&quot;_);_(@_)">
                  <c:v>90.22</c:v>
                </c:pt>
                <c:pt idx="62" formatCode="_(* #,##0.00_);_(* \(#,##0.00\);_(* &quot;-&quot;_);_(@_)">
                  <c:v>93.4</c:v>
                </c:pt>
                <c:pt idx="63" formatCode="_(* #,##0.00_);_(* \(#,##0.00\);_(* &quot;-&quot;_);_(@_)">
                  <c:v>92.29</c:v>
                </c:pt>
                <c:pt idx="64" formatCode="_(* #,##0.00_);_(* \(#,##0.00\);_(* &quot;-&quot;_);_(@_)">
                  <c:v>95.62</c:v>
                </c:pt>
                <c:pt idx="65" formatCode="_(* #,##0.00_);_(* \(#,##0.00\);_(* &quot;-&quot;_);_(@_)">
                  <c:v>85.08</c:v>
                </c:pt>
                <c:pt idx="66" formatCode="_(* #,##0.00_);_(* \(#,##0.00\);_(* &quot;-&quot;_);_(@_)">
                  <c:v>78.61</c:v>
                </c:pt>
                <c:pt idx="67" formatCode="_(* #,##0.00_);_(* \(#,##0.00\);_(* &quot;-&quot;_);_(@_)">
                  <c:v>72.92</c:v>
                </c:pt>
                <c:pt idx="68" formatCode="_(* #,##0.00_);_(* \(#,##0.00\);_(* &quot;-&quot;_);_(@_)">
                  <c:v>70.89</c:v>
                </c:pt>
                <c:pt idx="69" formatCode="_(* #,##0.00_);_(* \(#,##0.00\);_(* &quot;-&quot;_);_(@_)">
                  <c:v>68.989999999999995</c:v>
                </c:pt>
                <c:pt idx="70" formatCode="_(* #,##0.00_);_(* \(#,##0.00\);_(* &quot;-&quot;_);_(@_)">
                  <c:v>72.459999999999994</c:v>
                </c:pt>
                <c:pt idx="71" formatCode="_(* #,##0.00_);_(* \(#,##0.00\);_(* &quot;-&quot;_);_(@_)">
                  <c:v>73.739999999999995</c:v>
                </c:pt>
                <c:pt idx="72" formatCode="_(* #,##0.00_);_(* \(#,##0.00\);_(* &quot;-&quot;_);_(@_)">
                  <c:v>74.16</c:v>
                </c:pt>
                <c:pt idx="73" formatCode="_(* #,##0.00_);_(* \(#,##0.00\);_(* &quot;-&quot;_);_(@_)">
                  <c:v>70.45</c:v>
                </c:pt>
                <c:pt idx="74" formatCode="_(* #,##0.00_);_(* \(#,##0.00\);_(* &quot;-&quot;_);_(@_)">
                  <c:v>66.5</c:v>
                </c:pt>
                <c:pt idx="75" formatCode="_(* #,##0.00_);_(* \(#,##0.00\);_(* &quot;-&quot;_);_(@_)">
                  <c:v>66.540000000000006</c:v>
                </c:pt>
                <c:pt idx="76" formatCode="_(* #,##0.00_);_(* \(#,##0.00\);_(* &quot;-&quot;_);_(@_)">
                  <c:v>67.44</c:v>
                </c:pt>
                <c:pt idx="77" formatCode="_(* #,##0.00_);_(* \(#,##0.00\);_(* &quot;-&quot;_);_(@_)">
                  <c:v>59.88</c:v>
                </c:pt>
                <c:pt idx="78" formatCode="_(* #,##0.00_);_(* \(#,##0.00\);_(* &quot;-&quot;_);_(@_)">
                  <c:v>57.82</c:v>
                </c:pt>
                <c:pt idx="79" formatCode="_(* #,##0.00_);_(* \(#,##0.00\);_(* &quot;-&quot;_);_(@_)">
                  <c:v>53.84</c:v>
                </c:pt>
                <c:pt idx="80" formatCode="_(* #,##0.00_);_(* \(#,##0.00\);_(* &quot;-&quot;_);_(@_)">
                  <c:v>52.2</c:v>
                </c:pt>
                <c:pt idx="81" formatCode="_(* #,##0.00_);_(* \(#,##0.00\);_(* &quot;-&quot;_);_(@_)">
                  <c:v>54.89</c:v>
                </c:pt>
                <c:pt idx="82" formatCode="_(* #,##0.00_);_(* \(#,##0.00\);_(* &quot;-&quot;_);_(@_)">
                  <c:v>55.63</c:v>
                </c:pt>
                <c:pt idx="83" formatCode="_(* #,##0.00_);_(* \(#,##0.00\);_(* &quot;-&quot;_);_(@_)">
                  <c:v>55.49</c:v>
                </c:pt>
                <c:pt idx="84" formatCode="_(* #,##0.00_);_(* \(#,##0.00\);_(* &quot;-&quot;_);_(@_)">
                  <c:v>50.15</c:v>
                </c:pt>
                <c:pt idx="85" formatCode="_(* #,##0.00_);_(* \(#,##0.00\);_(* &quot;-&quot;_);_(@_)">
                  <c:v>49.41</c:v>
                </c:pt>
                <c:pt idx="86" formatCode="_(* #,##0.00_);_(* \(#,##0.00\);_(* &quot;-&quot;_);_(@_)">
                  <c:v>49.59</c:v>
                </c:pt>
                <c:pt idx="87" formatCode="_(* #,##0.00_);_(* \(#,##0.00\);_(* &quot;-&quot;_);_(@_)">
                  <c:v>58.24</c:v>
                </c:pt>
                <c:pt idx="88" formatCode="_(* #,##0.00_);_(* \(#,##0.00\);_(* &quot;-&quot;_);_(@_)">
                  <c:v>62.73</c:v>
                </c:pt>
                <c:pt idx="89" formatCode="_(* #,##0.00_);_(* \(#,##0.00\);_(* &quot;-&quot;_);_(@_)">
                  <c:v>60.83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'HBA 2009-2015'!$I$2:$I$3</c:f>
              <c:strCache>
                <c:ptCount val="2"/>
                <c:pt idx="0">
                  <c:v> Envirocoal</c:v>
                </c:pt>
                <c:pt idx="1">
                  <c:v>5.000 gar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cat>
            <c:numRef>
              <c:f>'HBA 2009-2015'!$A$4:$A$114</c:f>
              <c:numCache>
                <c:formatCode>[$-409]mmm\-yy;@</c:formatCode>
                <c:ptCount val="90"/>
                <c:pt idx="0">
                  <c:v>42513</c:v>
                </c:pt>
                <c:pt idx="1">
                  <c:v>42484</c:v>
                </c:pt>
                <c:pt idx="2">
                  <c:v>42455</c:v>
                </c:pt>
                <c:pt idx="3">
                  <c:v>42426</c:v>
                </c:pt>
                <c:pt idx="4">
                  <c:v>42397</c:v>
                </c:pt>
                <c:pt idx="5">
                  <c:v>42368</c:v>
                </c:pt>
                <c:pt idx="6">
                  <c:v>42339</c:v>
                </c:pt>
                <c:pt idx="7">
                  <c:v>42310</c:v>
                </c:pt>
                <c:pt idx="8">
                  <c:v>42281</c:v>
                </c:pt>
                <c:pt idx="9">
                  <c:v>42252</c:v>
                </c:pt>
                <c:pt idx="10">
                  <c:v>42223</c:v>
                </c:pt>
                <c:pt idx="11">
                  <c:v>42194</c:v>
                </c:pt>
                <c:pt idx="12">
                  <c:v>42165</c:v>
                </c:pt>
                <c:pt idx="13">
                  <c:v>42136</c:v>
                </c:pt>
                <c:pt idx="14">
                  <c:v>42107</c:v>
                </c:pt>
                <c:pt idx="15">
                  <c:v>42078</c:v>
                </c:pt>
                <c:pt idx="16">
                  <c:v>42049</c:v>
                </c:pt>
                <c:pt idx="17">
                  <c:v>42020</c:v>
                </c:pt>
                <c:pt idx="18">
                  <c:v>41974</c:v>
                </c:pt>
                <c:pt idx="19">
                  <c:v>41945</c:v>
                </c:pt>
                <c:pt idx="20">
                  <c:v>41916</c:v>
                </c:pt>
                <c:pt idx="21">
                  <c:v>41887</c:v>
                </c:pt>
                <c:pt idx="22">
                  <c:v>41858</c:v>
                </c:pt>
                <c:pt idx="23">
                  <c:v>41829</c:v>
                </c:pt>
                <c:pt idx="24">
                  <c:v>41800</c:v>
                </c:pt>
                <c:pt idx="25">
                  <c:v>41771</c:v>
                </c:pt>
                <c:pt idx="26">
                  <c:v>41742</c:v>
                </c:pt>
                <c:pt idx="27">
                  <c:v>41713</c:v>
                </c:pt>
                <c:pt idx="28">
                  <c:v>41684</c:v>
                </c:pt>
                <c:pt idx="29">
                  <c:v>41655</c:v>
                </c:pt>
                <c:pt idx="30">
                  <c:v>41609</c:v>
                </c:pt>
                <c:pt idx="31">
                  <c:v>41580</c:v>
                </c:pt>
                <c:pt idx="32">
                  <c:v>41551</c:v>
                </c:pt>
                <c:pt idx="33">
                  <c:v>41522</c:v>
                </c:pt>
                <c:pt idx="34">
                  <c:v>41493</c:v>
                </c:pt>
                <c:pt idx="35">
                  <c:v>41464</c:v>
                </c:pt>
                <c:pt idx="36">
                  <c:v>41435</c:v>
                </c:pt>
                <c:pt idx="37">
                  <c:v>41406</c:v>
                </c:pt>
                <c:pt idx="38">
                  <c:v>41377</c:v>
                </c:pt>
                <c:pt idx="39">
                  <c:v>41348</c:v>
                </c:pt>
                <c:pt idx="40">
                  <c:v>41319</c:v>
                </c:pt>
                <c:pt idx="41">
                  <c:v>41290</c:v>
                </c:pt>
                <c:pt idx="42">
                  <c:v>41244</c:v>
                </c:pt>
                <c:pt idx="43">
                  <c:v>41215</c:v>
                </c:pt>
                <c:pt idx="44">
                  <c:v>41186</c:v>
                </c:pt>
                <c:pt idx="45">
                  <c:v>41157</c:v>
                </c:pt>
                <c:pt idx="46">
                  <c:v>41128</c:v>
                </c:pt>
                <c:pt idx="47">
                  <c:v>41099</c:v>
                </c:pt>
                <c:pt idx="48">
                  <c:v>41070</c:v>
                </c:pt>
                <c:pt idx="49">
                  <c:v>41041</c:v>
                </c:pt>
                <c:pt idx="50">
                  <c:v>41012</c:v>
                </c:pt>
                <c:pt idx="51">
                  <c:v>40983</c:v>
                </c:pt>
                <c:pt idx="52">
                  <c:v>40954</c:v>
                </c:pt>
                <c:pt idx="53">
                  <c:v>40925</c:v>
                </c:pt>
                <c:pt idx="54">
                  <c:v>40878</c:v>
                </c:pt>
                <c:pt idx="55">
                  <c:v>40849</c:v>
                </c:pt>
                <c:pt idx="56">
                  <c:v>40820</c:v>
                </c:pt>
                <c:pt idx="57">
                  <c:v>40791</c:v>
                </c:pt>
                <c:pt idx="58">
                  <c:v>40762</c:v>
                </c:pt>
                <c:pt idx="59">
                  <c:v>40733</c:v>
                </c:pt>
                <c:pt idx="60">
                  <c:v>40704</c:v>
                </c:pt>
                <c:pt idx="61">
                  <c:v>40675</c:v>
                </c:pt>
                <c:pt idx="62">
                  <c:v>40646</c:v>
                </c:pt>
                <c:pt idx="63">
                  <c:v>40617</c:v>
                </c:pt>
                <c:pt idx="64">
                  <c:v>40588</c:v>
                </c:pt>
                <c:pt idx="65">
                  <c:v>40559</c:v>
                </c:pt>
                <c:pt idx="66">
                  <c:v>40513</c:v>
                </c:pt>
                <c:pt idx="67">
                  <c:v>40484</c:v>
                </c:pt>
                <c:pt idx="68">
                  <c:v>40455</c:v>
                </c:pt>
                <c:pt idx="69">
                  <c:v>40426</c:v>
                </c:pt>
                <c:pt idx="70">
                  <c:v>40397</c:v>
                </c:pt>
                <c:pt idx="71">
                  <c:v>40368</c:v>
                </c:pt>
                <c:pt idx="72">
                  <c:v>40339</c:v>
                </c:pt>
                <c:pt idx="73">
                  <c:v>40310</c:v>
                </c:pt>
                <c:pt idx="74">
                  <c:v>40281</c:v>
                </c:pt>
                <c:pt idx="75">
                  <c:v>40252</c:v>
                </c:pt>
                <c:pt idx="76">
                  <c:v>40223</c:v>
                </c:pt>
                <c:pt idx="77">
                  <c:v>40194</c:v>
                </c:pt>
                <c:pt idx="78">
                  <c:v>40148</c:v>
                </c:pt>
                <c:pt idx="79">
                  <c:v>40119</c:v>
                </c:pt>
                <c:pt idx="80">
                  <c:v>40090</c:v>
                </c:pt>
                <c:pt idx="81">
                  <c:v>40061</c:v>
                </c:pt>
                <c:pt idx="82">
                  <c:v>40032</c:v>
                </c:pt>
                <c:pt idx="83">
                  <c:v>40003</c:v>
                </c:pt>
                <c:pt idx="84">
                  <c:v>39974</c:v>
                </c:pt>
                <c:pt idx="85">
                  <c:v>39945</c:v>
                </c:pt>
                <c:pt idx="86">
                  <c:v>39916</c:v>
                </c:pt>
                <c:pt idx="87">
                  <c:v>39887</c:v>
                </c:pt>
                <c:pt idx="88">
                  <c:v>39858</c:v>
                </c:pt>
                <c:pt idx="89">
                  <c:v>39829</c:v>
                </c:pt>
              </c:numCache>
            </c:numRef>
          </c:cat>
          <c:val>
            <c:numRef>
              <c:f>'HBA 2009-2015'!$I$4:$I$114</c:f>
              <c:numCache>
                <c:formatCode>_(* #,##0.00_);_(* \(#,##0.00\);_(* "-"??_);_(@_)</c:formatCode>
                <c:ptCount val="90"/>
                <c:pt idx="13">
                  <c:v>47.18</c:v>
                </c:pt>
                <c:pt idx="14">
                  <c:v>49.34</c:v>
                </c:pt>
                <c:pt idx="15">
                  <c:v>51.43</c:v>
                </c:pt>
                <c:pt idx="16">
                  <c:v>48.35</c:v>
                </c:pt>
                <c:pt idx="17">
                  <c:v>48.93</c:v>
                </c:pt>
                <c:pt idx="18">
                  <c:v>49.45</c:v>
                </c:pt>
                <c:pt idx="19">
                  <c:v>50.12</c:v>
                </c:pt>
                <c:pt idx="20">
                  <c:v>51.11</c:v>
                </c:pt>
                <c:pt idx="21">
                  <c:v>52.65</c:v>
                </c:pt>
                <c:pt idx="22">
                  <c:v>53.03</c:v>
                </c:pt>
                <c:pt idx="23">
                  <c:v>54.41</c:v>
                </c:pt>
                <c:pt idx="24">
                  <c:v>55.17</c:v>
                </c:pt>
                <c:pt idx="25">
                  <c:v>55.14</c:v>
                </c:pt>
                <c:pt idx="26">
                  <c:v>55.91</c:v>
                </c:pt>
                <c:pt idx="27">
                  <c:v>57.31</c:v>
                </c:pt>
                <c:pt idx="28">
                  <c:v>59.49</c:v>
                </c:pt>
                <c:pt idx="29">
                  <c:v>60.42</c:v>
                </c:pt>
                <c:pt idx="30">
                  <c:v>59.41</c:v>
                </c:pt>
                <c:pt idx="31">
                  <c:v>58.02</c:v>
                </c:pt>
                <c:pt idx="32">
                  <c:v>57.06</c:v>
                </c:pt>
                <c:pt idx="33">
                  <c:v>57.23</c:v>
                </c:pt>
                <c:pt idx="34">
                  <c:v>57.11</c:v>
                </c:pt>
                <c:pt idx="35">
                  <c:v>60.29</c:v>
                </c:pt>
                <c:pt idx="36">
                  <c:v>62.31</c:v>
                </c:pt>
                <c:pt idx="37">
                  <c:v>62.6</c:v>
                </c:pt>
                <c:pt idx="38">
                  <c:v>64.66</c:v>
                </c:pt>
                <c:pt idx="39">
                  <c:v>65.63</c:v>
                </c:pt>
                <c:pt idx="40">
                  <c:v>64.52</c:v>
                </c:pt>
                <c:pt idx="41">
                  <c:v>64.02</c:v>
                </c:pt>
                <c:pt idx="42" formatCode="_(* #,##0.00_);_(* \(#,##0.00\);_(* &quot;-&quot;_);_(@_)">
                  <c:v>60.33</c:v>
                </c:pt>
                <c:pt idx="43" formatCode="_(* #,##0.00_);_(* \(#,##0.00\);_(* &quot;-&quot;_);_(@_)">
                  <c:v>60.13</c:v>
                </c:pt>
                <c:pt idx="44" formatCode="_(* #,##0.00_);_(* \(#,##0.00\);_(* &quot;-&quot;_);_(@_)">
                  <c:v>63.05</c:v>
                </c:pt>
                <c:pt idx="45" formatCode="_(* #,##0.00_);_(* \(#,##0.00\);_(* &quot;-&quot;_);_(@_)">
                  <c:v>63.16</c:v>
                </c:pt>
                <c:pt idx="46" formatCode="_(* #,##0.00_);_(* \(#,##0.00\);_(* &quot;-&quot;_);_(@_)">
                  <c:v>62.17</c:v>
                </c:pt>
                <c:pt idx="47" formatCode="_(* #,##0.00_);_(* \(#,##0.00\);_(* &quot;-&quot;_);_(@_)">
                  <c:v>64.02</c:v>
                </c:pt>
                <c:pt idx="48" formatCode="_(* #,##0.00_);_(* \(#,##0.00\);_(* &quot;-&quot;_);_(@_)">
                  <c:v>69.8</c:v>
                </c:pt>
                <c:pt idx="49" formatCode="_(* #,##0.00_);_(* \(#,##0.00\);_(* &quot;-&quot;_);_(@_)">
                  <c:v>73.28</c:v>
                </c:pt>
                <c:pt idx="50" formatCode="_(* #,##0.00_);_(* \(#,##0.00\);_(* &quot;-&quot;_);_(@_)">
                  <c:v>75.5</c:v>
                </c:pt>
                <c:pt idx="51" formatCode="_(* #,##0.00_);_(* \(#,##0.00\);_(* &quot;-&quot;_);_(@_)">
                  <c:v>80.12</c:v>
                </c:pt>
                <c:pt idx="52" formatCode="_(* #,##0.00_);_(* \(#,##0.00\);_(* &quot;-&quot;_);_(@_)">
                  <c:v>79.3</c:v>
                </c:pt>
                <c:pt idx="53" formatCode="_(* #,##0.00_);_(* \(#,##0.00\);_(* &quot;-&quot;_);_(@_)">
                  <c:v>77.84</c:v>
                </c:pt>
                <c:pt idx="54" formatCode="_(* #,##0.00_);_(* \(#,##0.00\);_(* &quot;-&quot;_);_(@_)">
                  <c:v>79.989999999999995</c:v>
                </c:pt>
                <c:pt idx="55" formatCode="_(* #,##0.00_);_(* \(#,##0.00\);_(* &quot;-&quot;_);_(@_)">
                  <c:v>82.53</c:v>
                </c:pt>
                <c:pt idx="56" formatCode="_(* #,##0.00_);_(* \(#,##0.00\);_(* &quot;-&quot;_);_(@_)">
                  <c:v>84.17</c:v>
                </c:pt>
                <c:pt idx="57" formatCode="_(* #,##0.00_);_(* \(#,##0.00\);_(* &quot;-&quot;_);_(@_)">
                  <c:v>82.28</c:v>
                </c:pt>
                <c:pt idx="58" formatCode="_(* #,##0.00_);_(* \(#,##0.00\);_(* &quot;-&quot;_);_(@_)">
                  <c:v>82.88</c:v>
                </c:pt>
                <c:pt idx="59" formatCode="_(* #,##0.00_);_(* \(#,##0.00\);_(* &quot;-&quot;_);_(@_)">
                  <c:v>83.54</c:v>
                </c:pt>
                <c:pt idx="60" formatCode="_(* #,##0.00_);_(* \(#,##0.00\);_(* &quot;-&quot;_);_(@_)">
                  <c:v>84.04</c:v>
                </c:pt>
                <c:pt idx="61" formatCode="_(* #,##0.00_);_(* \(#,##0.00\);_(* &quot;-&quot;_);_(@_)">
                  <c:v>83.14</c:v>
                </c:pt>
                <c:pt idx="62" formatCode="_(* #,##0.00_);_(* \(#,##0.00\);_(* &quot;-&quot;_);_(@_)">
                  <c:v>85.94</c:v>
                </c:pt>
                <c:pt idx="63" formatCode="_(* #,##0.00_);_(* \(#,##0.00\);_(* &quot;-&quot;_);_(@_)">
                  <c:v>84.12</c:v>
                </c:pt>
                <c:pt idx="64" formatCode="_(* #,##0.00_);_(* \(#,##0.00\);_(* &quot;-&quot;_);_(@_)">
                  <c:v>87.06</c:v>
                </c:pt>
                <c:pt idx="65" formatCode="_(* #,##0.00_);_(* \(#,##0.00\);_(* &quot;-&quot;_);_(@_)">
                  <c:v>77.739999999999995</c:v>
                </c:pt>
                <c:pt idx="66" formatCode="_(* #,##0.00_);_(* \(#,##0.00\);_(* &quot;-&quot;_);_(@_)">
                  <c:v>72.02</c:v>
                </c:pt>
                <c:pt idx="67" formatCode="_(* #,##0.00_);_(* \(#,##0.00\);_(* &quot;-&quot;_);_(@_)">
                  <c:v>67</c:v>
                </c:pt>
                <c:pt idx="68" formatCode="_(* #,##0.00_);_(* \(#,##0.00\);_(* &quot;-&quot;_);_(@_)">
                  <c:v>65.2</c:v>
                </c:pt>
                <c:pt idx="69" formatCode="_(* #,##0.00_);_(* \(#,##0.00\);_(* &quot;-&quot;_);_(@_)">
                  <c:v>63.53</c:v>
                </c:pt>
                <c:pt idx="70" formatCode="_(* #,##0.00_);_(* \(#,##0.00\);_(* &quot;-&quot;_);_(@_)">
                  <c:v>66.59</c:v>
                </c:pt>
                <c:pt idx="71" formatCode="_(* #,##0.00_);_(* \(#,##0.00\);_(* &quot;-&quot;_);_(@_)">
                  <c:v>67.72</c:v>
                </c:pt>
                <c:pt idx="72" formatCode="_(* #,##0.00_);_(* \(#,##0.00\);_(* &quot;-&quot;_);_(@_)">
                  <c:v>68.09</c:v>
                </c:pt>
                <c:pt idx="73" formatCode="_(* #,##0.00_);_(* \(#,##0.00\);_(* &quot;-&quot;_);_(@_)">
                  <c:v>64.81</c:v>
                </c:pt>
                <c:pt idx="74" formatCode="_(* #,##0.00_);_(* \(#,##0.00\);_(* &quot;-&quot;_);_(@_)">
                  <c:v>61.32</c:v>
                </c:pt>
                <c:pt idx="75" formatCode="_(* #,##0.00_);_(* \(#,##0.00\);_(* &quot;-&quot;_);_(@_)">
                  <c:v>61.36</c:v>
                </c:pt>
                <c:pt idx="76" formatCode="_(* #,##0.00_);_(* \(#,##0.00\);_(* &quot;-&quot;_);_(@_)">
                  <c:v>62.15</c:v>
                </c:pt>
                <c:pt idx="77" formatCode="_(* #,##0.00_);_(* \(#,##0.00\);_(* &quot;-&quot;_);_(@_)">
                  <c:v>55.47</c:v>
                </c:pt>
                <c:pt idx="78" formatCode="_(* #,##0.00_);_(* \(#,##0.00\);_(* &quot;-&quot;_);_(@_)">
                  <c:v>53.64</c:v>
                </c:pt>
                <c:pt idx="79" formatCode="_(* #,##0.00_);_(* \(#,##0.00\);_(* &quot;-&quot;_);_(@_)">
                  <c:v>50.13</c:v>
                </c:pt>
                <c:pt idx="80" formatCode="_(* #,##0.00_);_(* \(#,##0.00\);_(* &quot;-&quot;_);_(@_)">
                  <c:v>48.68</c:v>
                </c:pt>
                <c:pt idx="81" formatCode="_(* #,##0.00_);_(* \(#,##0.00\);_(* &quot;-&quot;_);_(@_)">
                  <c:v>51.05</c:v>
                </c:pt>
                <c:pt idx="82" formatCode="_(* #,##0.00_);_(* \(#,##0.00\);_(* &quot;-&quot;_);_(@_)">
                  <c:v>51.71</c:v>
                </c:pt>
                <c:pt idx="83" formatCode="_(* #,##0.00_);_(* \(#,##0.00\);_(* &quot;-&quot;_);_(@_)">
                  <c:v>51.59</c:v>
                </c:pt>
                <c:pt idx="84" formatCode="_(* #,##0.00_);_(* \(#,##0.00\);_(* &quot;-&quot;_);_(@_)">
                  <c:v>46.87</c:v>
                </c:pt>
                <c:pt idx="85" formatCode="_(* #,##0.00_);_(* \(#,##0.00\);_(* &quot;-&quot;_);_(@_)">
                  <c:v>46.21</c:v>
                </c:pt>
                <c:pt idx="86" formatCode="_(* #,##0.00_);_(* \(#,##0.00\);_(* &quot;-&quot;_);_(@_)">
                  <c:v>46.37</c:v>
                </c:pt>
                <c:pt idx="87" formatCode="_(* #,##0.00_);_(* \(#,##0.00\);_(* &quot;-&quot;_);_(@_)">
                  <c:v>54.02</c:v>
                </c:pt>
                <c:pt idx="88" formatCode="_(* #,##0.00_);_(* \(#,##0.00\);_(* &quot;-&quot;_);_(@_)">
                  <c:v>57.99</c:v>
                </c:pt>
                <c:pt idx="89" formatCode="_(* #,##0.00_);_(* \(#,##0.00\);_(* &quot;-&quot;_);_(@_)">
                  <c:v>56.3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'HBA 2009-2015'!$J$2:$J$3</c:f>
              <c:strCache>
                <c:ptCount val="2"/>
                <c:pt idx="0">
                  <c:v> Jorong J-1</c:v>
                </c:pt>
                <c:pt idx="1">
                  <c:v>4.400 gar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cat>
            <c:numRef>
              <c:f>'HBA 2009-2015'!$A$4:$A$114</c:f>
              <c:numCache>
                <c:formatCode>[$-409]mmm\-yy;@</c:formatCode>
                <c:ptCount val="90"/>
                <c:pt idx="0">
                  <c:v>42513</c:v>
                </c:pt>
                <c:pt idx="1">
                  <c:v>42484</c:v>
                </c:pt>
                <c:pt idx="2">
                  <c:v>42455</c:v>
                </c:pt>
                <c:pt idx="3">
                  <c:v>42426</c:v>
                </c:pt>
                <c:pt idx="4">
                  <c:v>42397</c:v>
                </c:pt>
                <c:pt idx="5">
                  <c:v>42368</c:v>
                </c:pt>
                <c:pt idx="6">
                  <c:v>42339</c:v>
                </c:pt>
                <c:pt idx="7">
                  <c:v>42310</c:v>
                </c:pt>
                <c:pt idx="8">
                  <c:v>42281</c:v>
                </c:pt>
                <c:pt idx="9">
                  <c:v>42252</c:v>
                </c:pt>
                <c:pt idx="10">
                  <c:v>42223</c:v>
                </c:pt>
                <c:pt idx="11">
                  <c:v>42194</c:v>
                </c:pt>
                <c:pt idx="12">
                  <c:v>42165</c:v>
                </c:pt>
                <c:pt idx="13">
                  <c:v>42136</c:v>
                </c:pt>
                <c:pt idx="14">
                  <c:v>42107</c:v>
                </c:pt>
                <c:pt idx="15">
                  <c:v>42078</c:v>
                </c:pt>
                <c:pt idx="16">
                  <c:v>42049</c:v>
                </c:pt>
                <c:pt idx="17">
                  <c:v>42020</c:v>
                </c:pt>
                <c:pt idx="18">
                  <c:v>41974</c:v>
                </c:pt>
                <c:pt idx="19">
                  <c:v>41945</c:v>
                </c:pt>
                <c:pt idx="20">
                  <c:v>41916</c:v>
                </c:pt>
                <c:pt idx="21">
                  <c:v>41887</c:v>
                </c:pt>
                <c:pt idx="22">
                  <c:v>41858</c:v>
                </c:pt>
                <c:pt idx="23">
                  <c:v>41829</c:v>
                </c:pt>
                <c:pt idx="24">
                  <c:v>41800</c:v>
                </c:pt>
                <c:pt idx="25">
                  <c:v>41771</c:v>
                </c:pt>
                <c:pt idx="26">
                  <c:v>41742</c:v>
                </c:pt>
                <c:pt idx="27">
                  <c:v>41713</c:v>
                </c:pt>
                <c:pt idx="28">
                  <c:v>41684</c:v>
                </c:pt>
                <c:pt idx="29">
                  <c:v>41655</c:v>
                </c:pt>
                <c:pt idx="30">
                  <c:v>41609</c:v>
                </c:pt>
                <c:pt idx="31">
                  <c:v>41580</c:v>
                </c:pt>
                <c:pt idx="32">
                  <c:v>41551</c:v>
                </c:pt>
                <c:pt idx="33">
                  <c:v>41522</c:v>
                </c:pt>
                <c:pt idx="34">
                  <c:v>41493</c:v>
                </c:pt>
                <c:pt idx="35">
                  <c:v>41464</c:v>
                </c:pt>
                <c:pt idx="36">
                  <c:v>41435</c:v>
                </c:pt>
                <c:pt idx="37">
                  <c:v>41406</c:v>
                </c:pt>
                <c:pt idx="38">
                  <c:v>41377</c:v>
                </c:pt>
                <c:pt idx="39">
                  <c:v>41348</c:v>
                </c:pt>
                <c:pt idx="40">
                  <c:v>41319</c:v>
                </c:pt>
                <c:pt idx="41">
                  <c:v>41290</c:v>
                </c:pt>
                <c:pt idx="42">
                  <c:v>41244</c:v>
                </c:pt>
                <c:pt idx="43">
                  <c:v>41215</c:v>
                </c:pt>
                <c:pt idx="44">
                  <c:v>41186</c:v>
                </c:pt>
                <c:pt idx="45">
                  <c:v>41157</c:v>
                </c:pt>
                <c:pt idx="46">
                  <c:v>41128</c:v>
                </c:pt>
                <c:pt idx="47">
                  <c:v>41099</c:v>
                </c:pt>
                <c:pt idx="48">
                  <c:v>41070</c:v>
                </c:pt>
                <c:pt idx="49">
                  <c:v>41041</c:v>
                </c:pt>
                <c:pt idx="50">
                  <c:v>41012</c:v>
                </c:pt>
                <c:pt idx="51">
                  <c:v>40983</c:v>
                </c:pt>
                <c:pt idx="52">
                  <c:v>40954</c:v>
                </c:pt>
                <c:pt idx="53">
                  <c:v>40925</c:v>
                </c:pt>
                <c:pt idx="54">
                  <c:v>40878</c:v>
                </c:pt>
                <c:pt idx="55">
                  <c:v>40849</c:v>
                </c:pt>
                <c:pt idx="56">
                  <c:v>40820</c:v>
                </c:pt>
                <c:pt idx="57">
                  <c:v>40791</c:v>
                </c:pt>
                <c:pt idx="58">
                  <c:v>40762</c:v>
                </c:pt>
                <c:pt idx="59">
                  <c:v>40733</c:v>
                </c:pt>
                <c:pt idx="60">
                  <c:v>40704</c:v>
                </c:pt>
                <c:pt idx="61">
                  <c:v>40675</c:v>
                </c:pt>
                <c:pt idx="62">
                  <c:v>40646</c:v>
                </c:pt>
                <c:pt idx="63">
                  <c:v>40617</c:v>
                </c:pt>
                <c:pt idx="64">
                  <c:v>40588</c:v>
                </c:pt>
                <c:pt idx="65">
                  <c:v>40559</c:v>
                </c:pt>
                <c:pt idx="66">
                  <c:v>40513</c:v>
                </c:pt>
                <c:pt idx="67">
                  <c:v>40484</c:v>
                </c:pt>
                <c:pt idx="68">
                  <c:v>40455</c:v>
                </c:pt>
                <c:pt idx="69">
                  <c:v>40426</c:v>
                </c:pt>
                <c:pt idx="70">
                  <c:v>40397</c:v>
                </c:pt>
                <c:pt idx="71">
                  <c:v>40368</c:v>
                </c:pt>
                <c:pt idx="72">
                  <c:v>40339</c:v>
                </c:pt>
                <c:pt idx="73">
                  <c:v>40310</c:v>
                </c:pt>
                <c:pt idx="74">
                  <c:v>40281</c:v>
                </c:pt>
                <c:pt idx="75">
                  <c:v>40252</c:v>
                </c:pt>
                <c:pt idx="76">
                  <c:v>40223</c:v>
                </c:pt>
                <c:pt idx="77">
                  <c:v>40194</c:v>
                </c:pt>
                <c:pt idx="78">
                  <c:v>40148</c:v>
                </c:pt>
                <c:pt idx="79">
                  <c:v>40119</c:v>
                </c:pt>
                <c:pt idx="80">
                  <c:v>40090</c:v>
                </c:pt>
                <c:pt idx="81">
                  <c:v>40061</c:v>
                </c:pt>
                <c:pt idx="82">
                  <c:v>40032</c:v>
                </c:pt>
                <c:pt idx="83">
                  <c:v>40003</c:v>
                </c:pt>
                <c:pt idx="84">
                  <c:v>39974</c:v>
                </c:pt>
                <c:pt idx="85">
                  <c:v>39945</c:v>
                </c:pt>
                <c:pt idx="86">
                  <c:v>39916</c:v>
                </c:pt>
                <c:pt idx="87">
                  <c:v>39887</c:v>
                </c:pt>
                <c:pt idx="88">
                  <c:v>39858</c:v>
                </c:pt>
                <c:pt idx="89">
                  <c:v>39829</c:v>
                </c:pt>
              </c:numCache>
            </c:numRef>
          </c:cat>
          <c:val>
            <c:numRef>
              <c:f>'HBA 2009-2015'!$J$4:$J$114</c:f>
              <c:numCache>
                <c:formatCode>_(* #,##0.00_);_(* \(#,##0.00\);_(* "-"??_);_(@_)</c:formatCode>
                <c:ptCount val="90"/>
                <c:pt idx="13">
                  <c:v>37.96</c:v>
                </c:pt>
                <c:pt idx="14">
                  <c:v>39.71</c:v>
                </c:pt>
                <c:pt idx="15">
                  <c:v>41.4</c:v>
                </c:pt>
                <c:pt idx="16">
                  <c:v>38.909999999999997</c:v>
                </c:pt>
                <c:pt idx="17">
                  <c:v>39.380000000000003</c:v>
                </c:pt>
                <c:pt idx="18">
                  <c:v>39.799999999999997</c:v>
                </c:pt>
                <c:pt idx="19">
                  <c:v>40.340000000000003</c:v>
                </c:pt>
                <c:pt idx="20">
                  <c:v>41.14</c:v>
                </c:pt>
                <c:pt idx="21">
                  <c:v>42.39</c:v>
                </c:pt>
                <c:pt idx="22">
                  <c:v>42.7</c:v>
                </c:pt>
                <c:pt idx="23">
                  <c:v>43.81</c:v>
                </c:pt>
                <c:pt idx="24">
                  <c:v>44.42</c:v>
                </c:pt>
                <c:pt idx="25">
                  <c:v>44.4</c:v>
                </c:pt>
                <c:pt idx="26">
                  <c:v>45.2</c:v>
                </c:pt>
                <c:pt idx="27">
                  <c:v>46.16</c:v>
                </c:pt>
                <c:pt idx="28">
                  <c:v>47.92</c:v>
                </c:pt>
                <c:pt idx="29">
                  <c:v>48.67</c:v>
                </c:pt>
                <c:pt idx="30">
                  <c:v>47.85</c:v>
                </c:pt>
                <c:pt idx="31">
                  <c:v>46.73</c:v>
                </c:pt>
                <c:pt idx="32">
                  <c:v>45.95</c:v>
                </c:pt>
                <c:pt idx="33">
                  <c:v>46.09</c:v>
                </c:pt>
                <c:pt idx="34">
                  <c:v>46</c:v>
                </c:pt>
                <c:pt idx="35">
                  <c:v>48.56</c:v>
                </c:pt>
                <c:pt idx="36">
                  <c:v>50.2</c:v>
                </c:pt>
                <c:pt idx="37">
                  <c:v>50.44</c:v>
                </c:pt>
                <c:pt idx="38">
                  <c:v>52.1</c:v>
                </c:pt>
                <c:pt idx="39">
                  <c:v>52.88</c:v>
                </c:pt>
                <c:pt idx="40">
                  <c:v>51.99</c:v>
                </c:pt>
                <c:pt idx="41">
                  <c:v>51.58</c:v>
                </c:pt>
                <c:pt idx="42" formatCode="_(* #,##0.00_);_(* \(#,##0.00\);_(* &quot;-&quot;_);_(@_)">
                  <c:v>48.59</c:v>
                </c:pt>
                <c:pt idx="43" formatCode="_(* #,##0.00_);_(* \(#,##0.00\);_(* &quot;-&quot;_);_(@_)">
                  <c:v>48.43</c:v>
                </c:pt>
                <c:pt idx="44" formatCode="_(* #,##0.00_);_(* \(#,##0.00\);_(* &quot;-&quot;_);_(@_)">
                  <c:v>50.8</c:v>
                </c:pt>
                <c:pt idx="45" formatCode="_(* #,##0.00_);_(* \(#,##0.00\);_(* &quot;-&quot;_);_(@_)">
                  <c:v>50.89</c:v>
                </c:pt>
                <c:pt idx="46" formatCode="_(* #,##0.00_);_(* \(#,##0.00\);_(* &quot;-&quot;_);_(@_)">
                  <c:v>50.09</c:v>
                </c:pt>
                <c:pt idx="47" formatCode="_(* #,##0.00_);_(* \(#,##0.00\);_(* &quot;-&quot;_);_(@_)">
                  <c:v>51.58</c:v>
                </c:pt>
                <c:pt idx="48" formatCode="_(* #,##0.00_);_(* \(#,##0.00\);_(* &quot;-&quot;_);_(@_)">
                  <c:v>56.26</c:v>
                </c:pt>
                <c:pt idx="49" formatCode="_(* #,##0.00_);_(* \(#,##0.00\);_(* &quot;-&quot;_);_(@_)">
                  <c:v>59.07</c:v>
                </c:pt>
                <c:pt idx="50" formatCode="_(* #,##0.00_);_(* \(#,##0.00\);_(* &quot;-&quot;_);_(@_)">
                  <c:v>60.87</c:v>
                </c:pt>
                <c:pt idx="51" formatCode="_(* #,##0.00_);_(* \(#,##0.00\);_(* &quot;-&quot;_);_(@_)">
                  <c:v>64.599999999999994</c:v>
                </c:pt>
                <c:pt idx="52" formatCode="_(* #,##0.00_);_(* \(#,##0.00\);_(* &quot;-&quot;_);_(@_)">
                  <c:v>63.94</c:v>
                </c:pt>
                <c:pt idx="53" formatCode="_(* #,##0.00_);_(* \(#,##0.00\);_(* &quot;-&quot;_);_(@_)">
                  <c:v>62.76</c:v>
                </c:pt>
                <c:pt idx="54" formatCode="_(* #,##0.00_);_(* \(#,##0.00\);_(* &quot;-&quot;_);_(@_)">
                  <c:v>64.5</c:v>
                </c:pt>
                <c:pt idx="55" formatCode="_(* #,##0.00_);_(* \(#,##0.00\);_(* &quot;-&quot;_);_(@_)">
                  <c:v>66.55</c:v>
                </c:pt>
                <c:pt idx="56" formatCode="_(* #,##0.00_);_(* \(#,##0.00\);_(* &quot;-&quot;_);_(@_)">
                  <c:v>67.88</c:v>
                </c:pt>
                <c:pt idx="57" formatCode="_(* #,##0.00_);_(* \(#,##0.00\);_(* &quot;-&quot;_);_(@_)">
                  <c:v>66.349999999999994</c:v>
                </c:pt>
                <c:pt idx="58" formatCode="_(* #,##0.00_);_(* \(#,##0.00\);_(* &quot;-&quot;_);_(@_)">
                  <c:v>66.84</c:v>
                </c:pt>
                <c:pt idx="59" formatCode="_(* #,##0.00_);_(* \(#,##0.00\);_(* &quot;-&quot;_);_(@_)">
                  <c:v>67.37</c:v>
                </c:pt>
                <c:pt idx="60" formatCode="_(* #,##0.00_);_(* \(#,##0.00\);_(* &quot;-&quot;_);_(@_)">
                  <c:v>67.77</c:v>
                </c:pt>
                <c:pt idx="61" formatCode="_(* #,##0.00_);_(* \(#,##0.00\);_(* &quot;-&quot;_);_(@_)">
                  <c:v>67.040000000000006</c:v>
                </c:pt>
                <c:pt idx="62" formatCode="_(* #,##0.00_);_(* \(#,##0.00\);_(* &quot;-&quot;_);_(@_)">
                  <c:v>69.31</c:v>
                </c:pt>
                <c:pt idx="63" formatCode="_(* #,##0.00_);_(* \(#,##0.00\);_(* &quot;-&quot;_);_(@_)">
                  <c:v>67.89</c:v>
                </c:pt>
                <c:pt idx="64" formatCode="_(* #,##0.00_);_(* \(#,##0.00\);_(* &quot;-&quot;_);_(@_)">
                  <c:v>70.260000000000005</c:v>
                </c:pt>
                <c:pt idx="65" formatCode="_(* #,##0.00_);_(* \(#,##0.00\);_(* &quot;-&quot;_);_(@_)">
                  <c:v>62.73</c:v>
                </c:pt>
                <c:pt idx="66" formatCode="_(* #,##0.00_);_(* \(#,##0.00\);_(* &quot;-&quot;_);_(@_)">
                  <c:v>58.1</c:v>
                </c:pt>
                <c:pt idx="67" formatCode="_(* #,##0.00_);_(* \(#,##0.00\);_(* &quot;-&quot;_);_(@_)">
                  <c:v>54.04</c:v>
                </c:pt>
                <c:pt idx="68" formatCode="_(* #,##0.00_);_(* \(#,##0.00\);_(* &quot;-&quot;_);_(@_)">
                  <c:v>52.58</c:v>
                </c:pt>
                <c:pt idx="69" formatCode="_(* #,##0.00_);_(* \(#,##0.00\);_(* &quot;-&quot;_);_(@_)">
                  <c:v>51.23</c:v>
                </c:pt>
                <c:pt idx="70" formatCode="_(* #,##0.00_);_(* \(#,##0.00\);_(* &quot;-&quot;_);_(@_)">
                  <c:v>53.7</c:v>
                </c:pt>
                <c:pt idx="71" formatCode="_(* #,##0.00_);_(* \(#,##0.00\);_(* &quot;-&quot;_);_(@_)">
                  <c:v>54.62</c:v>
                </c:pt>
                <c:pt idx="72" formatCode="_(* #,##0.00_);_(* \(#,##0.00\);_(* &quot;-&quot;_);_(@_)">
                  <c:v>54.92</c:v>
                </c:pt>
                <c:pt idx="73" formatCode="_(* #,##0.00_);_(* \(#,##0.00\);_(* &quot;-&quot;_);_(@_)">
                  <c:v>52.27</c:v>
                </c:pt>
                <c:pt idx="74" formatCode="_(* #,##0.00_);_(* \(#,##0.00\);_(* &quot;-&quot;_);_(@_)">
                  <c:v>49.44</c:v>
                </c:pt>
                <c:pt idx="75" formatCode="_(* #,##0.00_);_(* \(#,##0.00\);_(* &quot;-&quot;_);_(@_)">
                  <c:v>49.47</c:v>
                </c:pt>
                <c:pt idx="76" formatCode="_(* #,##0.00_);_(* \(#,##0.00\);_(* &quot;-&quot;_);_(@_)">
                  <c:v>50.12</c:v>
                </c:pt>
                <c:pt idx="77" formatCode="_(* #,##0.00_);_(* \(#,##0.00\);_(* &quot;-&quot;_);_(@_)">
                  <c:v>44.71</c:v>
                </c:pt>
                <c:pt idx="78" formatCode="_(* #,##0.00_);_(* \(#,##0.00\);_(* &quot;-&quot;_);_(@_)">
                  <c:v>43.24</c:v>
                </c:pt>
                <c:pt idx="79" formatCode="_(* #,##0.00_);_(* \(#,##0.00\);_(* &quot;-&quot;_);_(@_)">
                  <c:v>40.4</c:v>
                </c:pt>
                <c:pt idx="80" formatCode="_(* #,##0.00_);_(* \(#,##0.00\);_(* &quot;-&quot;_);_(@_)">
                  <c:v>39.22</c:v>
                </c:pt>
                <c:pt idx="81" formatCode="_(* #,##0.00_);_(* \(#,##0.00\);_(* &quot;-&quot;_);_(@_)">
                  <c:v>41.14</c:v>
                </c:pt>
                <c:pt idx="82" formatCode="_(* #,##0.00_);_(* \(#,##0.00\);_(* &quot;-&quot;_);_(@_)">
                  <c:v>41.67</c:v>
                </c:pt>
                <c:pt idx="83" formatCode="_(* #,##0.00_);_(* \(#,##0.00\);_(* &quot;-&quot;_);_(@_)">
                  <c:v>41.58</c:v>
                </c:pt>
                <c:pt idx="84" formatCode="_(* #,##0.00_);_(* \(#,##0.00\);_(* &quot;-&quot;_);_(@_)">
                  <c:v>37.76</c:v>
                </c:pt>
                <c:pt idx="85" formatCode="_(* #,##0.00_);_(* \(#,##0.00\);_(* &quot;-&quot;_);_(@_)">
                  <c:v>37.22</c:v>
                </c:pt>
                <c:pt idx="86" formatCode="_(* #,##0.00_);_(* \(#,##0.00\);_(* &quot;-&quot;_);_(@_)">
                  <c:v>37.35</c:v>
                </c:pt>
                <c:pt idx="87" formatCode="_(* #,##0.00_);_(* \(#,##0.00\);_(* &quot;-&quot;_);_(@_)">
                  <c:v>43.54</c:v>
                </c:pt>
                <c:pt idx="88" formatCode="_(* #,##0.00_);_(* \(#,##0.00\);_(* &quot;-&quot;_);_(@_)">
                  <c:v>46.75</c:v>
                </c:pt>
                <c:pt idx="89" formatCode="_(* #,##0.00_);_(* \(#,##0.00\);_(* &quot;-&quot;_);_(@_)">
                  <c:v>45.39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'HBA 2009-2015'!$K$2:$K$3</c:f>
              <c:strCache>
                <c:ptCount val="2"/>
                <c:pt idx="0">
                  <c:v> Ecocoal</c:v>
                </c:pt>
                <c:pt idx="1">
                  <c:v>4.200 gar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cat>
            <c:numRef>
              <c:f>'HBA 2009-2015'!$A$4:$A$114</c:f>
              <c:numCache>
                <c:formatCode>[$-409]mmm\-yy;@</c:formatCode>
                <c:ptCount val="90"/>
                <c:pt idx="0">
                  <c:v>42513</c:v>
                </c:pt>
                <c:pt idx="1">
                  <c:v>42484</c:v>
                </c:pt>
                <c:pt idx="2">
                  <c:v>42455</c:v>
                </c:pt>
                <c:pt idx="3">
                  <c:v>42426</c:v>
                </c:pt>
                <c:pt idx="4">
                  <c:v>42397</c:v>
                </c:pt>
                <c:pt idx="5">
                  <c:v>42368</c:v>
                </c:pt>
                <c:pt idx="6">
                  <c:v>42339</c:v>
                </c:pt>
                <c:pt idx="7">
                  <c:v>42310</c:v>
                </c:pt>
                <c:pt idx="8">
                  <c:v>42281</c:v>
                </c:pt>
                <c:pt idx="9">
                  <c:v>42252</c:v>
                </c:pt>
                <c:pt idx="10">
                  <c:v>42223</c:v>
                </c:pt>
                <c:pt idx="11">
                  <c:v>42194</c:v>
                </c:pt>
                <c:pt idx="12">
                  <c:v>42165</c:v>
                </c:pt>
                <c:pt idx="13">
                  <c:v>42136</c:v>
                </c:pt>
                <c:pt idx="14">
                  <c:v>42107</c:v>
                </c:pt>
                <c:pt idx="15">
                  <c:v>42078</c:v>
                </c:pt>
                <c:pt idx="16">
                  <c:v>42049</c:v>
                </c:pt>
                <c:pt idx="17">
                  <c:v>42020</c:v>
                </c:pt>
                <c:pt idx="18">
                  <c:v>41974</c:v>
                </c:pt>
                <c:pt idx="19">
                  <c:v>41945</c:v>
                </c:pt>
                <c:pt idx="20">
                  <c:v>41916</c:v>
                </c:pt>
                <c:pt idx="21">
                  <c:v>41887</c:v>
                </c:pt>
                <c:pt idx="22">
                  <c:v>41858</c:v>
                </c:pt>
                <c:pt idx="23">
                  <c:v>41829</c:v>
                </c:pt>
                <c:pt idx="24">
                  <c:v>41800</c:v>
                </c:pt>
                <c:pt idx="25">
                  <c:v>41771</c:v>
                </c:pt>
                <c:pt idx="26">
                  <c:v>41742</c:v>
                </c:pt>
                <c:pt idx="27">
                  <c:v>41713</c:v>
                </c:pt>
                <c:pt idx="28">
                  <c:v>41684</c:v>
                </c:pt>
                <c:pt idx="29">
                  <c:v>41655</c:v>
                </c:pt>
                <c:pt idx="30">
                  <c:v>41609</c:v>
                </c:pt>
                <c:pt idx="31">
                  <c:v>41580</c:v>
                </c:pt>
                <c:pt idx="32">
                  <c:v>41551</c:v>
                </c:pt>
                <c:pt idx="33">
                  <c:v>41522</c:v>
                </c:pt>
                <c:pt idx="34">
                  <c:v>41493</c:v>
                </c:pt>
                <c:pt idx="35">
                  <c:v>41464</c:v>
                </c:pt>
                <c:pt idx="36">
                  <c:v>41435</c:v>
                </c:pt>
                <c:pt idx="37">
                  <c:v>41406</c:v>
                </c:pt>
                <c:pt idx="38">
                  <c:v>41377</c:v>
                </c:pt>
                <c:pt idx="39">
                  <c:v>41348</c:v>
                </c:pt>
                <c:pt idx="40">
                  <c:v>41319</c:v>
                </c:pt>
                <c:pt idx="41">
                  <c:v>41290</c:v>
                </c:pt>
                <c:pt idx="42">
                  <c:v>41244</c:v>
                </c:pt>
                <c:pt idx="43">
                  <c:v>41215</c:v>
                </c:pt>
                <c:pt idx="44">
                  <c:v>41186</c:v>
                </c:pt>
                <c:pt idx="45">
                  <c:v>41157</c:v>
                </c:pt>
                <c:pt idx="46">
                  <c:v>41128</c:v>
                </c:pt>
                <c:pt idx="47">
                  <c:v>41099</c:v>
                </c:pt>
                <c:pt idx="48">
                  <c:v>41070</c:v>
                </c:pt>
                <c:pt idx="49">
                  <c:v>41041</c:v>
                </c:pt>
                <c:pt idx="50">
                  <c:v>41012</c:v>
                </c:pt>
                <c:pt idx="51">
                  <c:v>40983</c:v>
                </c:pt>
                <c:pt idx="52">
                  <c:v>40954</c:v>
                </c:pt>
                <c:pt idx="53">
                  <c:v>40925</c:v>
                </c:pt>
                <c:pt idx="54">
                  <c:v>40878</c:v>
                </c:pt>
                <c:pt idx="55">
                  <c:v>40849</c:v>
                </c:pt>
                <c:pt idx="56">
                  <c:v>40820</c:v>
                </c:pt>
                <c:pt idx="57">
                  <c:v>40791</c:v>
                </c:pt>
                <c:pt idx="58">
                  <c:v>40762</c:v>
                </c:pt>
                <c:pt idx="59">
                  <c:v>40733</c:v>
                </c:pt>
                <c:pt idx="60">
                  <c:v>40704</c:v>
                </c:pt>
                <c:pt idx="61">
                  <c:v>40675</c:v>
                </c:pt>
                <c:pt idx="62">
                  <c:v>40646</c:v>
                </c:pt>
                <c:pt idx="63">
                  <c:v>40617</c:v>
                </c:pt>
                <c:pt idx="64">
                  <c:v>40588</c:v>
                </c:pt>
                <c:pt idx="65">
                  <c:v>40559</c:v>
                </c:pt>
                <c:pt idx="66">
                  <c:v>40513</c:v>
                </c:pt>
                <c:pt idx="67">
                  <c:v>40484</c:v>
                </c:pt>
                <c:pt idx="68">
                  <c:v>40455</c:v>
                </c:pt>
                <c:pt idx="69">
                  <c:v>40426</c:v>
                </c:pt>
                <c:pt idx="70">
                  <c:v>40397</c:v>
                </c:pt>
                <c:pt idx="71">
                  <c:v>40368</c:v>
                </c:pt>
                <c:pt idx="72">
                  <c:v>40339</c:v>
                </c:pt>
                <c:pt idx="73">
                  <c:v>40310</c:v>
                </c:pt>
                <c:pt idx="74">
                  <c:v>40281</c:v>
                </c:pt>
                <c:pt idx="75">
                  <c:v>40252</c:v>
                </c:pt>
                <c:pt idx="76">
                  <c:v>40223</c:v>
                </c:pt>
                <c:pt idx="77">
                  <c:v>40194</c:v>
                </c:pt>
                <c:pt idx="78">
                  <c:v>40148</c:v>
                </c:pt>
                <c:pt idx="79">
                  <c:v>40119</c:v>
                </c:pt>
                <c:pt idx="80">
                  <c:v>40090</c:v>
                </c:pt>
                <c:pt idx="81">
                  <c:v>40061</c:v>
                </c:pt>
                <c:pt idx="82">
                  <c:v>40032</c:v>
                </c:pt>
                <c:pt idx="83">
                  <c:v>40003</c:v>
                </c:pt>
                <c:pt idx="84">
                  <c:v>39974</c:v>
                </c:pt>
                <c:pt idx="85">
                  <c:v>39945</c:v>
                </c:pt>
                <c:pt idx="86">
                  <c:v>39916</c:v>
                </c:pt>
                <c:pt idx="87">
                  <c:v>39887</c:v>
                </c:pt>
                <c:pt idx="88">
                  <c:v>39858</c:v>
                </c:pt>
                <c:pt idx="89">
                  <c:v>39829</c:v>
                </c:pt>
              </c:numCache>
            </c:numRef>
          </c:cat>
          <c:val>
            <c:numRef>
              <c:f>'HBA 2009-2015'!$K$4:$K$114</c:f>
              <c:numCache>
                <c:formatCode>_(* #,##0.00_);_(* \(#,##0.00\);_(* "-"??_);_(@_)</c:formatCode>
                <c:ptCount val="90"/>
                <c:pt idx="13">
                  <c:v>34.880000000000003</c:v>
                </c:pt>
                <c:pt idx="14">
                  <c:v>36.43</c:v>
                </c:pt>
                <c:pt idx="15">
                  <c:v>37.93</c:v>
                </c:pt>
                <c:pt idx="16">
                  <c:v>35.72</c:v>
                </c:pt>
                <c:pt idx="17">
                  <c:v>36.14</c:v>
                </c:pt>
                <c:pt idx="18">
                  <c:v>36.51</c:v>
                </c:pt>
                <c:pt idx="19">
                  <c:v>36.99</c:v>
                </c:pt>
                <c:pt idx="20">
                  <c:v>37.700000000000003</c:v>
                </c:pt>
                <c:pt idx="21">
                  <c:v>38.82</c:v>
                </c:pt>
                <c:pt idx="22">
                  <c:v>39.090000000000003</c:v>
                </c:pt>
                <c:pt idx="23">
                  <c:v>40.799999999999997</c:v>
                </c:pt>
                <c:pt idx="24">
                  <c:v>40.619999999999997</c:v>
                </c:pt>
                <c:pt idx="25">
                  <c:v>40.61</c:v>
                </c:pt>
                <c:pt idx="26">
                  <c:v>41.16</c:v>
                </c:pt>
                <c:pt idx="27">
                  <c:v>42.17</c:v>
                </c:pt>
                <c:pt idx="28">
                  <c:v>43.74</c:v>
                </c:pt>
                <c:pt idx="29">
                  <c:v>44.41</c:v>
                </c:pt>
                <c:pt idx="30">
                  <c:v>43.68</c:v>
                </c:pt>
                <c:pt idx="31">
                  <c:v>42.68</c:v>
                </c:pt>
                <c:pt idx="32">
                  <c:v>41.98</c:v>
                </c:pt>
                <c:pt idx="33">
                  <c:v>42.11</c:v>
                </c:pt>
                <c:pt idx="34">
                  <c:v>42.03</c:v>
                </c:pt>
                <c:pt idx="35">
                  <c:v>44.31</c:v>
                </c:pt>
                <c:pt idx="36">
                  <c:v>45.76</c:v>
                </c:pt>
                <c:pt idx="37">
                  <c:v>45.98</c:v>
                </c:pt>
                <c:pt idx="38">
                  <c:v>47.45</c:v>
                </c:pt>
                <c:pt idx="39">
                  <c:v>48.15</c:v>
                </c:pt>
                <c:pt idx="40">
                  <c:v>47.36</c:v>
                </c:pt>
                <c:pt idx="41">
                  <c:v>46.99</c:v>
                </c:pt>
                <c:pt idx="42" formatCode="_(* #,##0.00_);_(* \(#,##0.00\);_(* &quot;-&quot;_);_(@_)">
                  <c:v>44.34</c:v>
                </c:pt>
                <c:pt idx="43" formatCode="_(* #,##0.00_);_(* \(#,##0.00\);_(* &quot;-&quot;_);_(@_)">
                  <c:v>44.19</c:v>
                </c:pt>
                <c:pt idx="44" formatCode="_(* #,##0.00_);_(* \(#,##0.00\);_(* &quot;-&quot;_);_(@_)">
                  <c:v>46.3</c:v>
                </c:pt>
                <c:pt idx="45" formatCode="_(* #,##0.00_);_(* \(#,##0.00\);_(* &quot;-&quot;_);_(@_)">
                  <c:v>46.38</c:v>
                </c:pt>
                <c:pt idx="46" formatCode="_(* #,##0.00_);_(* \(#,##0.00\);_(* &quot;-&quot;_);_(@_)">
                  <c:v>45.66</c:v>
                </c:pt>
                <c:pt idx="47" formatCode="_(* #,##0.00_);_(* \(#,##0.00\);_(* &quot;-&quot;_);_(@_)">
                  <c:v>47</c:v>
                </c:pt>
                <c:pt idx="48" formatCode="_(* #,##0.00_);_(* \(#,##0.00\);_(* &quot;-&quot;_);_(@_)">
                  <c:v>51.16</c:v>
                </c:pt>
                <c:pt idx="49" formatCode="_(* #,##0.00_);_(* \(#,##0.00\);_(* &quot;-&quot;_);_(@_)">
                  <c:v>53.66</c:v>
                </c:pt>
                <c:pt idx="50" formatCode="_(* #,##0.00_);_(* \(#,##0.00\);_(* &quot;-&quot;_);_(@_)">
                  <c:v>55.26</c:v>
                </c:pt>
                <c:pt idx="51" formatCode="_(* #,##0.00_);_(* \(#,##0.00\);_(* &quot;-&quot;_);_(@_)">
                  <c:v>58.58</c:v>
                </c:pt>
                <c:pt idx="52" formatCode="_(* #,##0.00_);_(* \(#,##0.00\);_(* &quot;-&quot;_);_(@_)">
                  <c:v>57.99</c:v>
                </c:pt>
                <c:pt idx="53" formatCode="_(* #,##0.00_);_(* \(#,##0.00\);_(* &quot;-&quot;_);_(@_)">
                  <c:v>56.94</c:v>
                </c:pt>
                <c:pt idx="54" formatCode="_(* #,##0.00_);_(* \(#,##0.00\);_(* &quot;-&quot;_);_(@_)">
                  <c:v>58.49</c:v>
                </c:pt>
                <c:pt idx="55" formatCode="_(* #,##0.00_);_(* \(#,##0.00\);_(* &quot;-&quot;_);_(@_)">
                  <c:v>60.31</c:v>
                </c:pt>
                <c:pt idx="56" formatCode="_(* #,##0.00_);_(* \(#,##0.00\);_(* &quot;-&quot;_);_(@_)">
                  <c:v>61.5</c:v>
                </c:pt>
                <c:pt idx="57" formatCode="_(* #,##0.00_);_(* \(#,##0.00\);_(* &quot;-&quot;_);_(@_)">
                  <c:v>60.13</c:v>
                </c:pt>
                <c:pt idx="58" formatCode="_(* #,##0.00_);_(* \(#,##0.00\);_(* &quot;-&quot;_);_(@_)">
                  <c:v>60.57</c:v>
                </c:pt>
                <c:pt idx="59" formatCode="_(* #,##0.00_);_(* \(#,##0.00\);_(* &quot;-&quot;_);_(@_)">
                  <c:v>61.04</c:v>
                </c:pt>
                <c:pt idx="60" formatCode="_(* #,##0.00_);_(* \(#,##0.00\);_(* &quot;-&quot;_);_(@_)">
                  <c:v>61.4</c:v>
                </c:pt>
                <c:pt idx="61" formatCode="_(* #,##0.00_);_(* \(#,##0.00\);_(* &quot;-&quot;_);_(@_)">
                  <c:v>60.75</c:v>
                </c:pt>
                <c:pt idx="62" formatCode="_(* #,##0.00_);_(* \(#,##0.00\);_(* &quot;-&quot;_);_(@_)">
                  <c:v>62.77</c:v>
                </c:pt>
                <c:pt idx="63" formatCode="_(* #,##0.00_);_(* \(#,##0.00\);_(* &quot;-&quot;_);_(@_)">
                  <c:v>61.23</c:v>
                </c:pt>
                <c:pt idx="64" formatCode="_(* #,##0.00_);_(* \(#,##0.00\);_(* &quot;-&quot;_);_(@_)">
                  <c:v>63.34</c:v>
                </c:pt>
                <c:pt idx="65" formatCode="_(* #,##0.00_);_(* \(#,##0.00\);_(* &quot;-&quot;_);_(@_)">
                  <c:v>56.64</c:v>
                </c:pt>
                <c:pt idx="66" formatCode="_(* #,##0.00_);_(* \(#,##0.00\);_(* &quot;-&quot;_);_(@_)">
                  <c:v>52.52</c:v>
                </c:pt>
                <c:pt idx="67" formatCode="_(* #,##0.00_);_(* \(#,##0.00\);_(* &quot;-&quot;_);_(@_)">
                  <c:v>48.9</c:v>
                </c:pt>
                <c:pt idx="68" formatCode="_(* #,##0.00_);_(* \(#,##0.00\);_(* &quot;-&quot;_);_(@_)">
                  <c:v>47.61</c:v>
                </c:pt>
                <c:pt idx="69" formatCode="_(* #,##0.00_);_(* \(#,##0.00\);_(* &quot;-&quot;_);_(@_)">
                  <c:v>46.41</c:v>
                </c:pt>
                <c:pt idx="70" formatCode="_(* #,##0.00_);_(* \(#,##0.00\);_(* &quot;-&quot;_);_(@_)">
                  <c:v>48.61</c:v>
                </c:pt>
                <c:pt idx="71" formatCode="_(* #,##0.00_);_(* \(#,##0.00\);_(* &quot;-&quot;_);_(@_)">
                  <c:v>49.43</c:v>
                </c:pt>
                <c:pt idx="72" formatCode="_(* #,##0.00_);_(* \(#,##0.00\);_(* &quot;-&quot;_);_(@_)">
                  <c:v>50.82</c:v>
                </c:pt>
                <c:pt idx="73" formatCode="_(* #,##0.00_);_(* \(#,##0.00\);_(* &quot;-&quot;_);_(@_)">
                  <c:v>48.41</c:v>
                </c:pt>
                <c:pt idx="74" formatCode="_(* #,##0.00_);_(* \(#,##0.00\);_(* &quot;-&quot;_);_(@_)">
                  <c:v>45.83</c:v>
                </c:pt>
                <c:pt idx="75" formatCode="_(* #,##0.00_);_(* \(#,##0.00\);_(* &quot;-&quot;_);_(@_)">
                  <c:v>45.86</c:v>
                </c:pt>
                <c:pt idx="76" formatCode="_(* #,##0.00_);_(* \(#,##0.00\);_(* &quot;-&quot;_);_(@_)">
                  <c:v>46.45</c:v>
                </c:pt>
                <c:pt idx="77" formatCode="_(* #,##0.00_);_(* \(#,##0.00\);_(* &quot;-&quot;_);_(@_)">
                  <c:v>41.51</c:v>
                </c:pt>
                <c:pt idx="78" formatCode="_(* #,##0.00_);_(* \(#,##0.00\);_(* &quot;-&quot;_);_(@_)">
                  <c:v>40.17</c:v>
                </c:pt>
                <c:pt idx="79" formatCode="_(* #,##0.00_);_(* \(#,##0.00\);_(* &quot;-&quot;_);_(@_)">
                  <c:v>37.57</c:v>
                </c:pt>
                <c:pt idx="80" formatCode="_(* #,##0.00_);_(* \(#,##0.00\);_(* &quot;-&quot;_);_(@_)">
                  <c:v>36.5</c:v>
                </c:pt>
                <c:pt idx="81" formatCode="_(* #,##0.00_);_(* \(#,##0.00\);_(* &quot;-&quot;_);_(@_)">
                  <c:v>38.25</c:v>
                </c:pt>
                <c:pt idx="82" formatCode="_(* #,##0.00_);_(* \(#,##0.00\);_(* &quot;-&quot;_);_(@_)">
                  <c:v>38.74</c:v>
                </c:pt>
                <c:pt idx="83" formatCode="_(* #,##0.00_);_(* \(#,##0.00\);_(* &quot;-&quot;_);_(@_)">
                  <c:v>38.65</c:v>
                </c:pt>
                <c:pt idx="84" formatCode="_(* #,##0.00_);_(* \(#,##0.00\);_(* &quot;-&quot;_);_(@_)">
                  <c:v>35.17</c:v>
                </c:pt>
                <c:pt idx="85" formatCode="_(* #,##0.00_);_(* \(#,##0.00\);_(* &quot;-&quot;_);_(@_)">
                  <c:v>34.68</c:v>
                </c:pt>
                <c:pt idx="86" formatCode="_(* #,##0.00_);_(* \(#,##0.00\);_(* &quot;-&quot;_);_(@_)">
                  <c:v>34.799999999999997</c:v>
                </c:pt>
                <c:pt idx="87" formatCode="_(* #,##0.00_);_(* \(#,##0.00\);_(* &quot;-&quot;_);_(@_)">
                  <c:v>40.44</c:v>
                </c:pt>
                <c:pt idx="88" formatCode="_(* #,##0.00_);_(* \(#,##0.00\);_(* &quot;-&quot;_);_(@_)">
                  <c:v>43.37</c:v>
                </c:pt>
                <c:pt idx="89" formatCode="_(* #,##0.00_);_(* \(#,##0.00\);_(* &quot;-&quot;_);_(@_)">
                  <c:v>41.21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57972528"/>
        <c:axId val="457973088"/>
      </c:lineChart>
      <c:dateAx>
        <c:axId val="457972528"/>
        <c:scaling>
          <c:orientation val="minMax"/>
        </c:scaling>
        <c:delete val="0"/>
        <c:axPos val="b"/>
        <c:numFmt formatCode="[$-409]mmm\-yy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7973088"/>
        <c:crosses val="autoZero"/>
        <c:auto val="1"/>
        <c:lblOffset val="100"/>
        <c:baseTimeUnit val="months"/>
      </c:dateAx>
      <c:valAx>
        <c:axId val="457973088"/>
        <c:scaling>
          <c:orientation val="minMax"/>
          <c:max val="1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79725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7" Type="http://schemas.openxmlformats.org/officeDocument/2006/relationships/image" Target="../media/image1.emf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5" Type="http://schemas.openxmlformats.org/officeDocument/2006/relationships/image" Target="../media/image6.png"/><Relationship Id="rId4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38100</xdr:colOff>
      <xdr:row>158</xdr:row>
      <xdr:rowOff>176389</xdr:rowOff>
    </xdr:from>
    <xdr:to>
      <xdr:col>9</xdr:col>
      <xdr:colOff>0</xdr:colOff>
      <xdr:row>159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3</xdr:row>
      <xdr:rowOff>85725</xdr:rowOff>
    </xdr:from>
    <xdr:to>
      <xdr:col>15</xdr:col>
      <xdr:colOff>391185</xdr:colOff>
      <xdr:row>13</xdr:row>
      <xdr:rowOff>77035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34325" y="428625"/>
          <a:ext cx="3658260" cy="1848685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285750</xdr:colOff>
      <xdr:row>12</xdr:row>
      <xdr:rowOff>0</xdr:rowOff>
    </xdr:from>
    <xdr:to>
      <xdr:col>10</xdr:col>
      <xdr:colOff>542925</xdr:colOff>
      <xdr:row>22</xdr:row>
      <xdr:rowOff>142875</xdr:rowOff>
    </xdr:to>
    <xdr:sp macro="" textlink="">
      <xdr:nvSpPr>
        <xdr:cNvPr id="2" name="TextBox 1"/>
        <xdr:cNvSpPr txBox="1"/>
      </xdr:nvSpPr>
      <xdr:spPr>
        <a:xfrm>
          <a:off x="1009650" y="952500"/>
          <a:ext cx="6086475" cy="20478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/>
            <a:t>HBA SEJAK JUN 15 BELUM DIUPDATE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</xdr:rowOff>
    </xdr:from>
    <xdr:to>
      <xdr:col>24</xdr:col>
      <xdr:colOff>542925</xdr:colOff>
      <xdr:row>37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600075</xdr:colOff>
      <xdr:row>8</xdr:row>
      <xdr:rowOff>19050</xdr:rowOff>
    </xdr:from>
    <xdr:to>
      <xdr:col>24</xdr:col>
      <xdr:colOff>196836</xdr:colOff>
      <xdr:row>16</xdr:row>
      <xdr:rowOff>142187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486900" y="1552575"/>
          <a:ext cx="3863961" cy="183763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17</xdr:col>
      <xdr:colOff>114301</xdr:colOff>
      <xdr:row>12</xdr:row>
      <xdr:rowOff>133350</xdr:rowOff>
    </xdr:from>
    <xdr:to>
      <xdr:col>17</xdr:col>
      <xdr:colOff>457201</xdr:colOff>
      <xdr:row>13</xdr:row>
      <xdr:rowOff>85725</xdr:rowOff>
    </xdr:to>
    <xdr:sp macro="" textlink="">
      <xdr:nvSpPr>
        <xdr:cNvPr id="3" name="Right Arrow 2"/>
        <xdr:cNvSpPr/>
      </xdr:nvSpPr>
      <xdr:spPr>
        <a:xfrm>
          <a:off x="9001126" y="2619375"/>
          <a:ext cx="342900" cy="142875"/>
        </a:xfrm>
        <a:prstGeom prst="rightArrow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 editAs="oneCell">
    <xdr:from>
      <xdr:col>24</xdr:col>
      <xdr:colOff>476250</xdr:colOff>
      <xdr:row>7</xdr:row>
      <xdr:rowOff>152400</xdr:rowOff>
    </xdr:from>
    <xdr:to>
      <xdr:col>31</xdr:col>
      <xdr:colOff>276225</xdr:colOff>
      <xdr:row>17</xdr:row>
      <xdr:rowOff>157877</xdr:rowOff>
    </xdr:to>
    <xdr:pic>
      <xdr:nvPicPr>
        <xdr:cNvPr id="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3630275" y="1495425"/>
          <a:ext cx="4067175" cy="210097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17</xdr:col>
      <xdr:colOff>114300</xdr:colOff>
      <xdr:row>17</xdr:row>
      <xdr:rowOff>47625</xdr:rowOff>
    </xdr:from>
    <xdr:to>
      <xdr:col>24</xdr:col>
      <xdr:colOff>495300</xdr:colOff>
      <xdr:row>17</xdr:row>
      <xdr:rowOff>171450</xdr:rowOff>
    </xdr:to>
    <xdr:sp macro="" textlink="">
      <xdr:nvSpPr>
        <xdr:cNvPr id="5" name="Right Arrow 4"/>
        <xdr:cNvSpPr/>
      </xdr:nvSpPr>
      <xdr:spPr>
        <a:xfrm>
          <a:off x="9001125" y="3486150"/>
          <a:ext cx="4648200" cy="123825"/>
        </a:xfrm>
        <a:prstGeom prst="rightArrow">
          <a:avLst/>
        </a:prstGeom>
        <a:solidFill>
          <a:srgbClr val="00B0F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17</xdr:col>
      <xdr:colOff>85726</xdr:colOff>
      <xdr:row>4</xdr:row>
      <xdr:rowOff>76200</xdr:rowOff>
    </xdr:from>
    <xdr:to>
      <xdr:col>17</xdr:col>
      <xdr:colOff>428626</xdr:colOff>
      <xdr:row>5</xdr:row>
      <xdr:rowOff>28575</xdr:rowOff>
    </xdr:to>
    <xdr:sp macro="" textlink="">
      <xdr:nvSpPr>
        <xdr:cNvPr id="6" name="Right Arrow 5"/>
        <xdr:cNvSpPr/>
      </xdr:nvSpPr>
      <xdr:spPr>
        <a:xfrm>
          <a:off x="8972551" y="838200"/>
          <a:ext cx="342900" cy="142875"/>
        </a:xfrm>
        <a:prstGeom prst="rightArrow">
          <a:avLst/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17</xdr:col>
      <xdr:colOff>161926</xdr:colOff>
      <xdr:row>22</xdr:row>
      <xdr:rowOff>76200</xdr:rowOff>
    </xdr:from>
    <xdr:to>
      <xdr:col>17</xdr:col>
      <xdr:colOff>504826</xdr:colOff>
      <xdr:row>23</xdr:row>
      <xdr:rowOff>28575</xdr:rowOff>
    </xdr:to>
    <xdr:sp macro="" textlink="">
      <xdr:nvSpPr>
        <xdr:cNvPr id="7" name="Right Arrow 6"/>
        <xdr:cNvSpPr/>
      </xdr:nvSpPr>
      <xdr:spPr>
        <a:xfrm>
          <a:off x="9048751" y="4467225"/>
          <a:ext cx="342900" cy="142875"/>
        </a:xfrm>
        <a:prstGeom prst="rightArrow">
          <a:avLst/>
        </a:prstGeom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 editAs="oneCell">
    <xdr:from>
      <xdr:col>17</xdr:col>
      <xdr:colOff>581025</xdr:colOff>
      <xdr:row>19</xdr:row>
      <xdr:rowOff>180975</xdr:rowOff>
    </xdr:from>
    <xdr:to>
      <xdr:col>25</xdr:col>
      <xdr:colOff>361950</xdr:colOff>
      <xdr:row>34</xdr:row>
      <xdr:rowOff>104775</xdr:rowOff>
    </xdr:to>
    <xdr:pic>
      <xdr:nvPicPr>
        <xdr:cNvPr id="8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9467850" y="4000500"/>
          <a:ext cx="4657725" cy="27813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18</xdr:col>
      <xdr:colOff>0</xdr:colOff>
      <xdr:row>71</xdr:row>
      <xdr:rowOff>133350</xdr:rowOff>
    </xdr:from>
    <xdr:to>
      <xdr:col>24</xdr:col>
      <xdr:colOff>333375</xdr:colOff>
      <xdr:row>78</xdr:row>
      <xdr:rowOff>82362</xdr:rowOff>
    </xdr:to>
    <xdr:pic>
      <xdr:nvPicPr>
        <xdr:cNvPr id="9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9496425" y="13858875"/>
          <a:ext cx="3990975" cy="128251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17</xdr:col>
      <xdr:colOff>66676</xdr:colOff>
      <xdr:row>77</xdr:row>
      <xdr:rowOff>9525</xdr:rowOff>
    </xdr:from>
    <xdr:to>
      <xdr:col>17</xdr:col>
      <xdr:colOff>409576</xdr:colOff>
      <xdr:row>77</xdr:row>
      <xdr:rowOff>152400</xdr:rowOff>
    </xdr:to>
    <xdr:sp macro="" textlink="">
      <xdr:nvSpPr>
        <xdr:cNvPr id="10" name="Right Arrow 9"/>
        <xdr:cNvSpPr/>
      </xdr:nvSpPr>
      <xdr:spPr>
        <a:xfrm>
          <a:off x="8953501" y="14878050"/>
          <a:ext cx="342900" cy="142875"/>
        </a:xfrm>
        <a:prstGeom prst="rightArrow">
          <a:avLst/>
        </a:prstGeom>
        <a:solidFill>
          <a:srgbClr val="FFFF00"/>
        </a:solidFill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17</xdr:col>
      <xdr:colOff>76201</xdr:colOff>
      <xdr:row>80</xdr:row>
      <xdr:rowOff>66675</xdr:rowOff>
    </xdr:from>
    <xdr:to>
      <xdr:col>17</xdr:col>
      <xdr:colOff>419101</xdr:colOff>
      <xdr:row>81</xdr:row>
      <xdr:rowOff>19050</xdr:rowOff>
    </xdr:to>
    <xdr:sp macro="" textlink="">
      <xdr:nvSpPr>
        <xdr:cNvPr id="11" name="Right Arrow 10"/>
        <xdr:cNvSpPr/>
      </xdr:nvSpPr>
      <xdr:spPr>
        <a:xfrm>
          <a:off x="8963026" y="15506700"/>
          <a:ext cx="342900" cy="142875"/>
        </a:xfrm>
        <a:prstGeom prst="rightArrow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2">
          <a:schemeClr val="accent5">
            <a:shade val="50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 editAs="oneCell">
    <xdr:from>
      <xdr:col>18</xdr:col>
      <xdr:colOff>0</xdr:colOff>
      <xdr:row>79</xdr:row>
      <xdr:rowOff>19050</xdr:rowOff>
    </xdr:from>
    <xdr:to>
      <xdr:col>24</xdr:col>
      <xdr:colOff>123825</xdr:colOff>
      <xdr:row>84</xdr:row>
      <xdr:rowOff>14229</xdr:rowOff>
    </xdr:to>
    <xdr:pic>
      <xdr:nvPicPr>
        <xdr:cNvPr id="1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9496425" y="15268575"/>
          <a:ext cx="3781425" cy="94767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18</xdr:col>
      <xdr:colOff>28575</xdr:colOff>
      <xdr:row>1</xdr:row>
      <xdr:rowOff>85725</xdr:rowOff>
    </xdr:from>
    <xdr:to>
      <xdr:col>22</xdr:col>
      <xdr:colOff>95250</xdr:colOff>
      <xdr:row>6</xdr:row>
      <xdr:rowOff>38100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9525000" y="276225"/>
          <a:ext cx="2505075" cy="9144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22</xdr:col>
      <xdr:colOff>390525</xdr:colOff>
      <xdr:row>0</xdr:row>
      <xdr:rowOff>38100</xdr:rowOff>
    </xdr:from>
    <xdr:to>
      <xdr:col>27</xdr:col>
      <xdr:colOff>171451</xdr:colOff>
      <xdr:row>7</xdr:row>
      <xdr:rowOff>124660</xdr:rowOff>
    </xdr:to>
    <xdr:pic>
      <xdr:nvPicPr>
        <xdr:cNvPr id="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2325350" y="38100"/>
          <a:ext cx="2828926" cy="142958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Y510"/>
  <sheetViews>
    <sheetView topLeftCell="A19" zoomScale="82" zoomScaleNormal="82" workbookViewId="0">
      <selection activeCell="J48" sqref="J48"/>
    </sheetView>
  </sheetViews>
  <sheetFormatPr defaultRowHeight="15" x14ac:dyDescent="0.25"/>
  <cols>
    <col min="1" max="1" width="1.7109375" style="30" customWidth="1"/>
    <col min="2" max="2" width="5.5703125" style="111" customWidth="1"/>
    <col min="3" max="3" width="24.85546875" style="112" customWidth="1"/>
    <col min="4" max="4" width="3.7109375" style="113" customWidth="1"/>
    <col min="5" max="5" width="19.85546875" style="114" customWidth="1"/>
    <col min="6" max="6" width="24.7109375" style="115" bestFit="1" customWidth="1"/>
    <col min="7" max="7" width="4.5703125" style="30" bestFit="1" customWidth="1"/>
    <col min="8" max="8" width="34.140625" style="114" bestFit="1" customWidth="1"/>
    <col min="9" max="9" width="12" style="116" customWidth="1"/>
    <col min="10" max="10" width="21.85546875" style="19" customWidth="1"/>
    <col min="11" max="11" width="11" style="19" customWidth="1"/>
    <col min="12" max="12" width="11.5703125" style="19" customWidth="1"/>
    <col min="13" max="13" width="9.85546875" style="19" customWidth="1"/>
    <col min="14" max="14" width="11" style="19" bestFit="1" customWidth="1"/>
    <col min="15" max="15" width="17.5703125" style="19" bestFit="1" customWidth="1"/>
    <col min="16" max="44" width="9.140625" style="19"/>
    <col min="45" max="467" width="9.140625" style="20"/>
    <col min="468" max="16384" width="9.140625" style="30"/>
  </cols>
  <sheetData>
    <row r="1" spans="1:44" s="20" customFormat="1" x14ac:dyDescent="0.25">
      <c r="A1" s="12"/>
      <c r="B1" s="13"/>
      <c r="C1" s="14"/>
      <c r="D1" s="15"/>
      <c r="E1" s="16"/>
      <c r="F1" s="17"/>
      <c r="G1" s="12"/>
      <c r="H1" s="16"/>
      <c r="I1" s="18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</row>
    <row r="2" spans="1:44" ht="26.25" customHeight="1" x14ac:dyDescent="0.25">
      <c r="A2" s="12"/>
      <c r="B2" s="21" t="s">
        <v>200</v>
      </c>
      <c r="C2" s="21"/>
      <c r="D2" s="21"/>
      <c r="E2" s="21"/>
      <c r="F2" s="21"/>
      <c r="G2" s="21"/>
      <c r="H2" s="21"/>
      <c r="I2" s="21"/>
    </row>
    <row r="3" spans="1:44" s="20" customFormat="1" ht="6" customHeight="1" x14ac:dyDescent="0.25">
      <c r="A3" s="12"/>
      <c r="B3" s="22"/>
      <c r="C3" s="23"/>
      <c r="D3" s="24"/>
      <c r="E3" s="25"/>
      <c r="F3" s="26"/>
      <c r="G3" s="27"/>
      <c r="H3" s="25"/>
      <c r="I3" s="27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</row>
    <row r="4" spans="1:44" ht="27.2" customHeight="1" x14ac:dyDescent="0.25">
      <c r="A4" s="12"/>
      <c r="B4" s="254" t="s">
        <v>193</v>
      </c>
      <c r="C4" s="255" t="s">
        <v>194</v>
      </c>
      <c r="D4" s="257" t="s">
        <v>195</v>
      </c>
      <c r="E4" s="258"/>
      <c r="F4" s="255" t="s">
        <v>196</v>
      </c>
      <c r="G4" s="261" t="s">
        <v>197</v>
      </c>
      <c r="H4" s="262"/>
      <c r="I4" s="28" t="s">
        <v>198</v>
      </c>
      <c r="J4" s="29"/>
      <c r="K4" s="29"/>
      <c r="L4" s="30" t="s">
        <v>201</v>
      </c>
    </row>
    <row r="5" spans="1:44" ht="27.2" customHeight="1" x14ac:dyDescent="0.25">
      <c r="A5" s="12"/>
      <c r="B5" s="254"/>
      <c r="C5" s="256"/>
      <c r="D5" s="259"/>
      <c r="E5" s="260"/>
      <c r="F5" s="256"/>
      <c r="G5" s="263"/>
      <c r="H5" s="264"/>
      <c r="I5" s="31" t="s">
        <v>199</v>
      </c>
      <c r="J5" s="29" t="s">
        <v>202</v>
      </c>
      <c r="K5" s="29" t="s">
        <v>0</v>
      </c>
      <c r="L5" s="30" t="s">
        <v>0</v>
      </c>
    </row>
    <row r="6" spans="1:44" s="20" customFormat="1" x14ac:dyDescent="0.25">
      <c r="A6" s="12"/>
      <c r="B6" s="32">
        <v>1</v>
      </c>
      <c r="C6" s="33" t="s">
        <v>12</v>
      </c>
      <c r="D6" s="34">
        <v>1</v>
      </c>
      <c r="E6" s="35" t="s">
        <v>13</v>
      </c>
      <c r="F6" s="36" t="s">
        <v>14</v>
      </c>
      <c r="G6" s="34">
        <v>118</v>
      </c>
      <c r="H6" s="35" t="s">
        <v>15</v>
      </c>
      <c r="I6" s="37">
        <v>5519.9750000000004</v>
      </c>
      <c r="J6" s="19" t="s">
        <v>203</v>
      </c>
      <c r="K6" s="38">
        <v>5519.9750000000004</v>
      </c>
      <c r="L6" s="39">
        <f>I6-K6</f>
        <v>0</v>
      </c>
      <c r="M6" s="19"/>
      <c r="N6" s="19"/>
      <c r="O6" s="38">
        <v>5519.9750000000004</v>
      </c>
      <c r="P6" s="1">
        <v>1</v>
      </c>
      <c r="Q6" s="19"/>
      <c r="R6" s="40">
        <f>+I6-O6</f>
        <v>0</v>
      </c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</row>
    <row r="7" spans="1:44" s="20" customFormat="1" x14ac:dyDescent="0.25">
      <c r="A7" s="12"/>
      <c r="B7" s="34"/>
      <c r="C7" s="41" t="s">
        <v>12</v>
      </c>
      <c r="D7" s="34"/>
      <c r="E7" s="35" t="s">
        <v>13</v>
      </c>
      <c r="F7" s="36" t="s">
        <v>16</v>
      </c>
      <c r="G7" s="34">
        <v>119</v>
      </c>
      <c r="H7" s="35" t="s">
        <v>17</v>
      </c>
      <c r="I7" s="37">
        <v>5518.59</v>
      </c>
      <c r="J7" s="19" t="s">
        <v>204</v>
      </c>
      <c r="K7" s="38">
        <v>5518.59</v>
      </c>
      <c r="L7" s="39">
        <f t="shared" ref="L7:L16" si="0">I7-K7</f>
        <v>0</v>
      </c>
      <c r="M7" s="19"/>
      <c r="N7" s="19"/>
      <c r="O7" s="38">
        <v>5518.59</v>
      </c>
      <c r="P7" s="1">
        <v>2</v>
      </c>
      <c r="Q7" s="19"/>
      <c r="R7" s="40">
        <f t="shared" ref="R7:R55" si="1">+I7-O7</f>
        <v>0</v>
      </c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</row>
    <row r="8" spans="1:44" s="20" customFormat="1" x14ac:dyDescent="0.25">
      <c r="A8" s="12"/>
      <c r="B8" s="34"/>
      <c r="C8" s="41" t="s">
        <v>12</v>
      </c>
      <c r="D8" s="34"/>
      <c r="E8" s="35" t="s">
        <v>13</v>
      </c>
      <c r="F8" s="36" t="s">
        <v>18</v>
      </c>
      <c r="G8" s="34">
        <v>120</v>
      </c>
      <c r="H8" s="35" t="s">
        <v>19</v>
      </c>
      <c r="I8" s="37">
        <v>5419.23</v>
      </c>
      <c r="J8" s="19"/>
      <c r="K8" s="38">
        <v>5419.23</v>
      </c>
      <c r="L8" s="39">
        <f t="shared" si="0"/>
        <v>0</v>
      </c>
      <c r="M8" s="19"/>
      <c r="N8" s="19"/>
      <c r="O8" s="38">
        <v>5419.23</v>
      </c>
      <c r="P8" s="1">
        <v>3</v>
      </c>
      <c r="Q8" s="19"/>
      <c r="R8" s="40">
        <f t="shared" si="1"/>
        <v>0</v>
      </c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</row>
    <row r="9" spans="1:44" s="20" customFormat="1" x14ac:dyDescent="0.25">
      <c r="A9" s="12"/>
      <c r="B9" s="34"/>
      <c r="C9" s="41" t="s">
        <v>12</v>
      </c>
      <c r="D9" s="34"/>
      <c r="E9" s="35" t="s">
        <v>13</v>
      </c>
      <c r="F9" s="36" t="s">
        <v>20</v>
      </c>
      <c r="G9" s="34">
        <v>121</v>
      </c>
      <c r="H9" s="35" t="s">
        <v>21</v>
      </c>
      <c r="I9" s="37">
        <v>5536.4870000000001</v>
      </c>
      <c r="J9" s="19"/>
      <c r="K9" s="38">
        <v>5536.4870000000001</v>
      </c>
      <c r="L9" s="39">
        <f t="shared" si="0"/>
        <v>0</v>
      </c>
      <c r="M9" s="19"/>
      <c r="N9" s="19"/>
      <c r="O9" s="38">
        <v>5536.4870000000001</v>
      </c>
      <c r="P9" s="1">
        <v>4</v>
      </c>
      <c r="Q9" s="19"/>
      <c r="R9" s="40">
        <f t="shared" si="1"/>
        <v>0</v>
      </c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</row>
    <row r="10" spans="1:44" s="20" customFormat="1" x14ac:dyDescent="0.25">
      <c r="A10" s="12"/>
      <c r="B10" s="34"/>
      <c r="C10" s="41" t="s">
        <v>12</v>
      </c>
      <c r="D10" s="34"/>
      <c r="E10" s="35" t="s">
        <v>13</v>
      </c>
      <c r="F10" s="36" t="s">
        <v>22</v>
      </c>
      <c r="G10" s="34">
        <v>122</v>
      </c>
      <c r="H10" s="35" t="s">
        <v>23</v>
      </c>
      <c r="I10" s="37">
        <v>4053.306</v>
      </c>
      <c r="J10" s="19"/>
      <c r="K10" s="38">
        <v>4053.306</v>
      </c>
      <c r="L10" s="39">
        <f t="shared" si="0"/>
        <v>0</v>
      </c>
      <c r="M10" s="19"/>
      <c r="N10" s="19"/>
      <c r="O10" s="38">
        <v>4053.306</v>
      </c>
      <c r="P10" s="1">
        <v>5</v>
      </c>
      <c r="Q10" s="19"/>
      <c r="R10" s="40">
        <f t="shared" si="1"/>
        <v>0</v>
      </c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</row>
    <row r="11" spans="1:44" s="20" customFormat="1" x14ac:dyDescent="0.25">
      <c r="A11" s="12"/>
      <c r="B11" s="34"/>
      <c r="C11" s="41" t="s">
        <v>12</v>
      </c>
      <c r="D11" s="34"/>
      <c r="E11" s="35" t="s">
        <v>13</v>
      </c>
      <c r="F11" s="36" t="s">
        <v>24</v>
      </c>
      <c r="G11" s="34">
        <v>123</v>
      </c>
      <c r="H11" s="35" t="s">
        <v>25</v>
      </c>
      <c r="I11" s="37">
        <v>5619.0439999999999</v>
      </c>
      <c r="J11" s="19"/>
      <c r="K11" s="38">
        <v>5619.0439999999999</v>
      </c>
      <c r="L11" s="39">
        <f t="shared" si="0"/>
        <v>0</v>
      </c>
      <c r="M11" s="19"/>
      <c r="N11" s="19"/>
      <c r="O11" s="38">
        <v>5619.0439999999999</v>
      </c>
      <c r="P11" s="1">
        <v>6</v>
      </c>
      <c r="Q11" s="19"/>
      <c r="R11" s="40">
        <f t="shared" si="1"/>
        <v>0</v>
      </c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</row>
    <row r="12" spans="1:44" s="20" customFormat="1" x14ac:dyDescent="0.25">
      <c r="A12" s="12"/>
      <c r="B12" s="34"/>
      <c r="C12" s="41" t="s">
        <v>12</v>
      </c>
      <c r="D12" s="34"/>
      <c r="E12" s="35" t="s">
        <v>13</v>
      </c>
      <c r="F12" s="36" t="s">
        <v>26</v>
      </c>
      <c r="G12" s="34">
        <v>124</v>
      </c>
      <c r="H12" s="35" t="s">
        <v>27</v>
      </c>
      <c r="I12" s="37">
        <v>5536.1949999999997</v>
      </c>
      <c r="J12" s="19"/>
      <c r="K12" s="38">
        <v>5536.1949999999997</v>
      </c>
      <c r="L12" s="39">
        <f t="shared" si="0"/>
        <v>0</v>
      </c>
      <c r="M12" s="19"/>
      <c r="N12" s="19"/>
      <c r="O12" s="38">
        <v>5536.1949999999997</v>
      </c>
      <c r="P12" s="1">
        <v>7</v>
      </c>
      <c r="Q12" s="19"/>
      <c r="R12" s="40">
        <f t="shared" si="1"/>
        <v>0</v>
      </c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</row>
    <row r="13" spans="1:44" s="20" customFormat="1" x14ac:dyDescent="0.25">
      <c r="A13" s="12"/>
      <c r="B13" s="34"/>
      <c r="C13" s="41" t="s">
        <v>12</v>
      </c>
      <c r="D13" s="34"/>
      <c r="E13" s="35" t="s">
        <v>13</v>
      </c>
      <c r="F13" s="36" t="s">
        <v>28</v>
      </c>
      <c r="G13" s="34">
        <v>125</v>
      </c>
      <c r="H13" s="35" t="s">
        <v>15</v>
      </c>
      <c r="I13" s="37">
        <v>5591.0640000000003</v>
      </c>
      <c r="J13" s="19" t="s">
        <v>203</v>
      </c>
      <c r="K13" s="38">
        <v>5591.0640000000003</v>
      </c>
      <c r="L13" s="39">
        <f t="shared" si="0"/>
        <v>0</v>
      </c>
      <c r="M13" s="19"/>
      <c r="N13" s="19"/>
      <c r="O13" s="38">
        <v>5591.0640000000003</v>
      </c>
      <c r="P13" s="1">
        <v>8</v>
      </c>
      <c r="Q13" s="19"/>
      <c r="R13" s="40">
        <f t="shared" si="1"/>
        <v>0</v>
      </c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</row>
    <row r="14" spans="1:44" s="20" customFormat="1" x14ac:dyDescent="0.25">
      <c r="A14" s="12"/>
      <c r="B14" s="34"/>
      <c r="C14" s="41" t="s">
        <v>12</v>
      </c>
      <c r="D14" s="34"/>
      <c r="E14" s="35" t="s">
        <v>13</v>
      </c>
      <c r="F14" s="36" t="s">
        <v>29</v>
      </c>
      <c r="G14" s="34">
        <v>126</v>
      </c>
      <c r="H14" s="35" t="s">
        <v>17</v>
      </c>
      <c r="I14" s="37">
        <v>4566.2120000000004</v>
      </c>
      <c r="J14" s="19" t="s">
        <v>204</v>
      </c>
      <c r="K14" s="38">
        <v>4566.2120000000004</v>
      </c>
      <c r="L14" s="39">
        <f t="shared" si="0"/>
        <v>0</v>
      </c>
      <c r="M14" s="19"/>
      <c r="N14" s="19"/>
      <c r="O14" s="38">
        <v>4566.2120000000004</v>
      </c>
      <c r="P14" s="1">
        <v>9</v>
      </c>
      <c r="Q14" s="19"/>
      <c r="R14" s="40">
        <f t="shared" si="1"/>
        <v>0</v>
      </c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</row>
    <row r="15" spans="1:44" s="20" customFormat="1" x14ac:dyDescent="0.25">
      <c r="A15" s="12"/>
      <c r="B15" s="34"/>
      <c r="C15" s="41" t="s">
        <v>12</v>
      </c>
      <c r="D15" s="34"/>
      <c r="E15" s="35" t="s">
        <v>13</v>
      </c>
      <c r="F15" s="36" t="s">
        <v>30</v>
      </c>
      <c r="G15" s="34">
        <v>127</v>
      </c>
      <c r="H15" s="35" t="s">
        <v>19</v>
      </c>
      <c r="I15" s="37">
        <v>3638.029</v>
      </c>
      <c r="J15" s="19"/>
      <c r="K15" s="38">
        <v>3638.029</v>
      </c>
      <c r="L15" s="39">
        <f t="shared" si="0"/>
        <v>0</v>
      </c>
      <c r="M15" s="19"/>
      <c r="N15" s="19"/>
      <c r="O15" s="38">
        <v>3638.029</v>
      </c>
      <c r="P15" s="1">
        <v>10</v>
      </c>
      <c r="Q15" s="19"/>
      <c r="R15" s="40">
        <f t="shared" si="1"/>
        <v>0</v>
      </c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</row>
    <row r="16" spans="1:44" s="20" customFormat="1" x14ac:dyDescent="0.25">
      <c r="A16" s="12"/>
      <c r="B16" s="34"/>
      <c r="C16" s="41" t="s">
        <v>12</v>
      </c>
      <c r="D16" s="34"/>
      <c r="E16" s="35" t="s">
        <v>13</v>
      </c>
      <c r="F16" s="36" t="s">
        <v>31</v>
      </c>
      <c r="G16" s="34">
        <v>128</v>
      </c>
      <c r="H16" s="35" t="s">
        <v>23</v>
      </c>
      <c r="I16" s="37">
        <v>4042.319</v>
      </c>
      <c r="J16" s="19"/>
      <c r="K16" s="38">
        <v>4042.319</v>
      </c>
      <c r="L16" s="39">
        <f t="shared" si="0"/>
        <v>0</v>
      </c>
      <c r="M16" s="19"/>
      <c r="N16" s="19"/>
      <c r="O16" s="38">
        <v>4042.319</v>
      </c>
      <c r="P16" s="1">
        <v>11</v>
      </c>
      <c r="Q16" s="19"/>
      <c r="R16" s="40">
        <f t="shared" si="1"/>
        <v>0</v>
      </c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</row>
    <row r="17" spans="1:44" s="20" customFormat="1" x14ac:dyDescent="0.25">
      <c r="A17" s="12"/>
      <c r="B17" s="34"/>
      <c r="C17" s="41"/>
      <c r="D17" s="34"/>
      <c r="E17" s="35"/>
      <c r="F17" s="36"/>
      <c r="G17" s="34"/>
      <c r="H17" s="35"/>
      <c r="I17" s="37"/>
      <c r="J17" s="19"/>
      <c r="K17" s="42">
        <v>5503.2449999999999</v>
      </c>
      <c r="L17" s="39">
        <f>I30-K17</f>
        <v>0</v>
      </c>
      <c r="M17" s="19"/>
      <c r="N17" s="19"/>
      <c r="O17" s="43">
        <v>5254.951</v>
      </c>
      <c r="P17" s="1">
        <v>12</v>
      </c>
      <c r="Q17" s="19"/>
      <c r="R17" s="40">
        <f t="shared" si="1"/>
        <v>-5254.951</v>
      </c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</row>
    <row r="18" spans="1:44" s="20" customFormat="1" x14ac:dyDescent="0.25">
      <c r="A18" s="12"/>
      <c r="B18" s="34"/>
      <c r="C18" s="41"/>
      <c r="D18" s="34"/>
      <c r="E18" s="35"/>
      <c r="F18" s="36"/>
      <c r="G18" s="34"/>
      <c r="H18" s="35"/>
      <c r="I18" s="37"/>
      <c r="J18" s="19"/>
      <c r="K18" s="38">
        <v>5521.5569999999998</v>
      </c>
      <c r="L18" s="39">
        <f>I31-K18</f>
        <v>0</v>
      </c>
      <c r="M18" s="19"/>
      <c r="N18" s="19"/>
      <c r="O18" s="43">
        <v>5140.8130000000001</v>
      </c>
      <c r="P18" s="1">
        <v>13</v>
      </c>
      <c r="Q18" s="19"/>
      <c r="R18" s="40">
        <f t="shared" si="1"/>
        <v>-5140.8130000000001</v>
      </c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</row>
    <row r="19" spans="1:44" s="20" customFormat="1" x14ac:dyDescent="0.25">
      <c r="A19" s="12"/>
      <c r="B19" s="34"/>
      <c r="C19" s="41"/>
      <c r="D19" s="34"/>
      <c r="E19" s="35"/>
      <c r="F19" s="36"/>
      <c r="G19" s="34"/>
      <c r="H19" s="35"/>
      <c r="I19" s="37"/>
      <c r="J19" s="19"/>
      <c r="K19" s="38">
        <v>5539.2039999999997</v>
      </c>
      <c r="L19" s="39">
        <f t="shared" ref="L19:L25" si="2">I43-K19</f>
        <v>0</v>
      </c>
      <c r="M19" s="19"/>
      <c r="N19" s="19"/>
      <c r="O19" s="43">
        <v>5520.9290000000001</v>
      </c>
      <c r="P19" s="1">
        <v>14</v>
      </c>
      <c r="Q19" s="19"/>
      <c r="R19" s="40">
        <f t="shared" si="1"/>
        <v>-5520.9290000000001</v>
      </c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</row>
    <row r="20" spans="1:44" s="20" customFormat="1" x14ac:dyDescent="0.25">
      <c r="A20" s="12"/>
      <c r="B20" s="34"/>
      <c r="C20" s="41"/>
      <c r="D20" s="34"/>
      <c r="E20" s="35"/>
      <c r="F20" s="36"/>
      <c r="G20" s="34"/>
      <c r="H20" s="35"/>
      <c r="I20" s="37"/>
      <c r="J20" s="19"/>
      <c r="K20" s="38">
        <v>5735.2910000000002</v>
      </c>
      <c r="L20" s="39">
        <f t="shared" si="2"/>
        <v>0</v>
      </c>
      <c r="M20" s="19"/>
      <c r="N20" s="19"/>
      <c r="O20" s="43">
        <v>5373.89</v>
      </c>
      <c r="P20" s="1">
        <v>15</v>
      </c>
      <c r="Q20" s="19"/>
      <c r="R20" s="40">
        <f t="shared" si="1"/>
        <v>-5373.89</v>
      </c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</row>
    <row r="21" spans="1:44" s="20" customFormat="1" x14ac:dyDescent="0.25">
      <c r="A21" s="12"/>
      <c r="B21" s="34"/>
      <c r="C21" s="41"/>
      <c r="D21" s="34"/>
      <c r="E21" s="35"/>
      <c r="F21" s="36"/>
      <c r="G21" s="34"/>
      <c r="H21" s="35"/>
      <c r="I21" s="37"/>
      <c r="J21" s="19" t="s">
        <v>204</v>
      </c>
      <c r="K21" s="38">
        <v>5532.0860000000002</v>
      </c>
      <c r="L21" s="39">
        <f t="shared" si="2"/>
        <v>0</v>
      </c>
      <c r="M21" s="19"/>
      <c r="N21" s="19"/>
      <c r="O21" s="43">
        <v>5155.2150000000001</v>
      </c>
      <c r="P21" s="1">
        <v>16</v>
      </c>
      <c r="Q21" s="19"/>
      <c r="R21" s="40">
        <f t="shared" si="1"/>
        <v>-5155.2150000000001</v>
      </c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</row>
    <row r="22" spans="1:44" s="20" customFormat="1" x14ac:dyDescent="0.25">
      <c r="A22" s="12"/>
      <c r="B22" s="34"/>
      <c r="C22" s="41"/>
      <c r="D22" s="34"/>
      <c r="E22" s="35"/>
      <c r="F22" s="36"/>
      <c r="G22" s="34"/>
      <c r="H22" s="35"/>
      <c r="I22" s="37"/>
      <c r="J22" s="19"/>
      <c r="K22" s="38">
        <v>5539.2950000000001</v>
      </c>
      <c r="L22" s="39">
        <f t="shared" si="2"/>
        <v>-3.6000000000058208E-2</v>
      </c>
      <c r="M22" s="19"/>
      <c r="N22" s="19"/>
      <c r="O22" s="38">
        <v>5517.5510000000004</v>
      </c>
      <c r="P22" s="1">
        <v>17</v>
      </c>
      <c r="Q22" s="19"/>
      <c r="R22" s="40">
        <f t="shared" si="1"/>
        <v>-5517.5510000000004</v>
      </c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</row>
    <row r="23" spans="1:44" s="20" customFormat="1" x14ac:dyDescent="0.25">
      <c r="A23" s="12"/>
      <c r="B23" s="34"/>
      <c r="C23" s="41"/>
      <c r="D23" s="34"/>
      <c r="E23" s="35"/>
      <c r="F23" s="36"/>
      <c r="G23" s="34"/>
      <c r="H23" s="35"/>
      <c r="I23" s="37"/>
      <c r="J23" s="19"/>
      <c r="K23" s="38">
        <v>5232.92</v>
      </c>
      <c r="L23" s="39">
        <f t="shared" si="2"/>
        <v>0</v>
      </c>
      <c r="M23" s="19"/>
      <c r="N23" s="19"/>
      <c r="O23" s="38">
        <v>5232.92</v>
      </c>
      <c r="P23" s="1">
        <v>18</v>
      </c>
      <c r="Q23" s="19"/>
      <c r="R23" s="40">
        <f t="shared" si="1"/>
        <v>-5232.92</v>
      </c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</row>
    <row r="24" spans="1:44" s="20" customFormat="1" x14ac:dyDescent="0.25">
      <c r="A24" s="12"/>
      <c r="B24" s="34"/>
      <c r="C24" s="41"/>
      <c r="D24" s="34"/>
      <c r="E24" s="35"/>
      <c r="F24" s="36"/>
      <c r="G24" s="34"/>
      <c r="H24" s="35"/>
      <c r="I24" s="37"/>
      <c r="J24" s="19"/>
      <c r="K24" s="38">
        <v>5517.5510000000004</v>
      </c>
      <c r="L24" s="39">
        <f t="shared" si="2"/>
        <v>0</v>
      </c>
      <c r="M24" s="19"/>
      <c r="N24" s="19"/>
      <c r="O24" s="38">
        <v>5539.259</v>
      </c>
      <c r="P24" s="1">
        <v>19</v>
      </c>
      <c r="Q24" s="19"/>
      <c r="R24" s="40">
        <f t="shared" si="1"/>
        <v>-5539.259</v>
      </c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</row>
    <row r="25" spans="1:44" s="20" customFormat="1" x14ac:dyDescent="0.25">
      <c r="A25" s="12"/>
      <c r="B25" s="34"/>
      <c r="C25" s="41"/>
      <c r="D25" s="34"/>
      <c r="E25" s="35"/>
      <c r="F25" s="36"/>
      <c r="G25" s="34"/>
      <c r="H25" s="35"/>
      <c r="I25" s="37"/>
      <c r="J25" s="19"/>
      <c r="K25" s="38">
        <v>3869.527</v>
      </c>
      <c r="L25" s="39">
        <f t="shared" si="2"/>
        <v>0</v>
      </c>
      <c r="M25" s="19"/>
      <c r="N25" s="19"/>
      <c r="O25" s="38">
        <v>5532.0860000000002</v>
      </c>
      <c r="P25" s="1">
        <v>20</v>
      </c>
      <c r="Q25" s="19"/>
      <c r="R25" s="40">
        <f t="shared" si="1"/>
        <v>-5532.0860000000002</v>
      </c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</row>
    <row r="26" spans="1:44" s="20" customFormat="1" x14ac:dyDescent="0.25">
      <c r="A26" s="12"/>
      <c r="B26" s="34"/>
      <c r="C26" s="41"/>
      <c r="D26" s="34"/>
      <c r="E26" s="35"/>
      <c r="F26" s="36"/>
      <c r="G26" s="34"/>
      <c r="H26" s="35"/>
      <c r="I26" s="37"/>
      <c r="J26" s="19"/>
      <c r="K26" s="38">
        <v>5496.7650000000003</v>
      </c>
      <c r="L26" s="39">
        <f>I51-K26</f>
        <v>0</v>
      </c>
      <c r="M26" s="19"/>
      <c r="N26" s="19"/>
      <c r="O26" s="38">
        <v>5539.2039999999997</v>
      </c>
      <c r="P26" s="1">
        <v>21</v>
      </c>
      <c r="Q26" s="19"/>
      <c r="R26" s="40">
        <f t="shared" si="1"/>
        <v>-5539.2039999999997</v>
      </c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</row>
    <row r="27" spans="1:44" s="20" customFormat="1" x14ac:dyDescent="0.25">
      <c r="A27" s="12"/>
      <c r="B27" s="34"/>
      <c r="C27" s="41"/>
      <c r="D27" s="34"/>
      <c r="E27" s="35"/>
      <c r="F27" s="36"/>
      <c r="G27" s="34"/>
      <c r="H27" s="35"/>
      <c r="I27" s="37"/>
      <c r="J27" s="19"/>
      <c r="K27" s="38">
        <v>3879.7280000000001</v>
      </c>
      <c r="L27" s="39">
        <f>I52-K27</f>
        <v>0</v>
      </c>
      <c r="M27" s="19"/>
      <c r="N27" s="19"/>
      <c r="O27" s="38">
        <v>5735.2910000000002</v>
      </c>
      <c r="P27" s="1">
        <v>22</v>
      </c>
      <c r="Q27" s="19"/>
      <c r="R27" s="40">
        <f t="shared" si="1"/>
        <v>-5735.2910000000002</v>
      </c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</row>
    <row r="28" spans="1:44" s="20" customFormat="1" x14ac:dyDescent="0.25">
      <c r="A28" s="12"/>
      <c r="B28" s="34"/>
      <c r="C28" s="41"/>
      <c r="D28" s="34"/>
      <c r="E28" s="35"/>
      <c r="F28" s="36"/>
      <c r="G28" s="34"/>
      <c r="H28" s="35"/>
      <c r="I28" s="37"/>
      <c r="J28" s="19"/>
      <c r="K28" s="38">
        <v>3754.0749999999998</v>
      </c>
      <c r="L28" s="39">
        <f t="shared" ref="L28:L59" si="3">I54-K28</f>
        <v>0</v>
      </c>
      <c r="M28" s="19"/>
      <c r="N28" s="19"/>
      <c r="O28" s="38">
        <v>7129.6450000000004</v>
      </c>
      <c r="P28" s="1">
        <v>23</v>
      </c>
      <c r="Q28" s="19"/>
      <c r="R28" s="40">
        <f t="shared" si="1"/>
        <v>-7129.6450000000004</v>
      </c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</row>
    <row r="29" spans="1:44" s="20" customFormat="1" x14ac:dyDescent="0.25">
      <c r="A29" s="12"/>
      <c r="B29" s="34"/>
      <c r="C29" s="41"/>
      <c r="D29" s="34"/>
      <c r="E29" s="35"/>
      <c r="F29" s="36"/>
      <c r="G29" s="34"/>
      <c r="H29" s="35"/>
      <c r="I29" s="37"/>
      <c r="J29" s="19"/>
      <c r="K29" s="38">
        <v>5259.6859999999997</v>
      </c>
      <c r="L29" s="39">
        <f t="shared" si="3"/>
        <v>0</v>
      </c>
      <c r="M29" s="19"/>
      <c r="N29" s="19"/>
      <c r="O29" s="38">
        <v>6532.3440000000001</v>
      </c>
      <c r="P29" s="1">
        <v>24</v>
      </c>
      <c r="Q29" s="19"/>
      <c r="R29" s="40">
        <f t="shared" si="1"/>
        <v>-6532.3440000000001</v>
      </c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</row>
    <row r="30" spans="1:44" s="20" customFormat="1" x14ac:dyDescent="0.25">
      <c r="A30" s="12"/>
      <c r="B30" s="44">
        <v>2</v>
      </c>
      <c r="C30" s="45" t="s">
        <v>12</v>
      </c>
      <c r="D30" s="32">
        <v>2</v>
      </c>
      <c r="E30" s="46" t="s">
        <v>32</v>
      </c>
      <c r="F30" s="47" t="s">
        <v>33</v>
      </c>
      <c r="G30" s="32">
        <v>1</v>
      </c>
      <c r="H30" s="46" t="s">
        <v>34</v>
      </c>
      <c r="I30" s="48">
        <v>5503.2449999999999</v>
      </c>
      <c r="J30" s="19"/>
      <c r="K30" s="38">
        <v>5365.2460000000001</v>
      </c>
      <c r="L30" s="39">
        <f t="shared" si="3"/>
        <v>0</v>
      </c>
      <c r="M30" s="19"/>
      <c r="N30" s="19"/>
      <c r="O30" s="43">
        <v>5521.5569999999998</v>
      </c>
      <c r="P30" s="1">
        <v>25</v>
      </c>
      <c r="Q30" s="19"/>
      <c r="R30" s="40">
        <f t="shared" si="1"/>
        <v>-18.311999999999898</v>
      </c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</row>
    <row r="31" spans="1:44" s="20" customFormat="1" x14ac:dyDescent="0.25">
      <c r="A31" s="12"/>
      <c r="B31" s="44"/>
      <c r="C31" s="45" t="s">
        <v>12</v>
      </c>
      <c r="D31" s="32"/>
      <c r="E31" s="46" t="s">
        <v>32</v>
      </c>
      <c r="F31" s="47" t="s">
        <v>35</v>
      </c>
      <c r="G31" s="32">
        <v>2</v>
      </c>
      <c r="H31" s="46" t="s">
        <v>25</v>
      </c>
      <c r="I31" s="48">
        <v>5521.5569999999998</v>
      </c>
      <c r="J31" s="19"/>
      <c r="K31" s="38">
        <v>5379.3530000000001</v>
      </c>
      <c r="L31" s="39">
        <f t="shared" si="3"/>
        <v>0</v>
      </c>
      <c r="M31" s="19"/>
      <c r="N31" s="19"/>
      <c r="O31" s="49">
        <v>5503.2449999999999</v>
      </c>
      <c r="P31" s="1">
        <v>26</v>
      </c>
      <c r="Q31" s="19"/>
      <c r="R31" s="40">
        <f t="shared" si="1"/>
        <v>18.311999999999898</v>
      </c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</row>
    <row r="32" spans="1:44" s="20" customFormat="1" x14ac:dyDescent="0.25">
      <c r="A32" s="12"/>
      <c r="B32" s="44"/>
      <c r="C32" s="45"/>
      <c r="D32" s="32"/>
      <c r="E32" s="46"/>
      <c r="F32" s="47"/>
      <c r="G32" s="32"/>
      <c r="H32" s="46"/>
      <c r="I32" s="48"/>
      <c r="J32" s="19"/>
      <c r="K32" s="38">
        <v>5518.8329999999996</v>
      </c>
      <c r="L32" s="39">
        <f t="shared" si="3"/>
        <v>0</v>
      </c>
      <c r="M32" s="19"/>
      <c r="N32" s="19"/>
      <c r="O32" s="43">
        <v>5219.5420000000004</v>
      </c>
      <c r="P32" s="1">
        <v>27</v>
      </c>
      <c r="Q32" s="19"/>
      <c r="R32" s="40">
        <f>+I32-O32</f>
        <v>-5219.5420000000004</v>
      </c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</row>
    <row r="33" spans="1:44" s="20" customFormat="1" x14ac:dyDescent="0.25">
      <c r="A33" s="12"/>
      <c r="B33" s="44"/>
      <c r="C33" s="45"/>
      <c r="D33" s="32"/>
      <c r="E33" s="46"/>
      <c r="F33" s="47"/>
      <c r="G33" s="32"/>
      <c r="H33" s="46"/>
      <c r="I33" s="48"/>
      <c r="J33" s="19"/>
      <c r="K33" s="38">
        <v>3892.0520000000001</v>
      </c>
      <c r="L33" s="39">
        <f t="shared" si="3"/>
        <v>0</v>
      </c>
      <c r="M33" s="19"/>
      <c r="N33" s="19"/>
      <c r="O33" s="43">
        <v>5164.1639999999998</v>
      </c>
      <c r="P33" s="1">
        <v>28</v>
      </c>
      <c r="Q33" s="19"/>
      <c r="R33" s="40">
        <f t="shared" si="1"/>
        <v>-5164.1639999999998</v>
      </c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</row>
    <row r="34" spans="1:44" s="20" customFormat="1" x14ac:dyDescent="0.25">
      <c r="A34" s="12"/>
      <c r="B34" s="44"/>
      <c r="C34" s="45"/>
      <c r="D34" s="32"/>
      <c r="E34" s="46"/>
      <c r="F34" s="47"/>
      <c r="G34" s="32"/>
      <c r="H34" s="46"/>
      <c r="I34" s="48"/>
      <c r="J34" s="19"/>
      <c r="K34" s="38">
        <v>5533.7910000000002</v>
      </c>
      <c r="L34" s="39">
        <f t="shared" si="3"/>
        <v>0</v>
      </c>
      <c r="M34" s="19"/>
      <c r="N34" s="19"/>
      <c r="O34" s="38">
        <v>5496.7650000000003</v>
      </c>
      <c r="P34" s="1">
        <v>29</v>
      </c>
      <c r="Q34" s="19"/>
      <c r="R34" s="40">
        <f t="shared" si="1"/>
        <v>-5496.7650000000003</v>
      </c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</row>
    <row r="35" spans="1:44" s="20" customFormat="1" x14ac:dyDescent="0.25">
      <c r="A35" s="12"/>
      <c r="B35" s="44"/>
      <c r="C35" s="45"/>
      <c r="D35" s="32"/>
      <c r="E35" s="46"/>
      <c r="F35" s="47"/>
      <c r="G35" s="32"/>
      <c r="H35" s="46"/>
      <c r="I35" s="48"/>
      <c r="J35" s="19"/>
      <c r="K35" s="38">
        <v>4036.6239999999998</v>
      </c>
      <c r="L35" s="39">
        <f t="shared" si="3"/>
        <v>0</v>
      </c>
      <c r="M35" s="19"/>
      <c r="N35" s="19"/>
      <c r="O35" s="38">
        <v>3879.7280000000001</v>
      </c>
      <c r="P35" s="1">
        <v>30</v>
      </c>
      <c r="Q35" s="19"/>
      <c r="R35" s="40">
        <f t="shared" si="1"/>
        <v>-3879.7280000000001</v>
      </c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</row>
    <row r="36" spans="1:44" s="20" customFormat="1" x14ac:dyDescent="0.25">
      <c r="A36" s="12"/>
      <c r="B36" s="44"/>
      <c r="C36" s="45"/>
      <c r="D36" s="32"/>
      <c r="E36" s="46"/>
      <c r="F36" s="47"/>
      <c r="G36" s="32"/>
      <c r="H36" s="46"/>
      <c r="I36" s="48"/>
      <c r="J36" s="19"/>
      <c r="K36" s="50">
        <v>5186.7809999999999</v>
      </c>
      <c r="L36" s="39">
        <f t="shared" si="3"/>
        <v>-6</v>
      </c>
      <c r="M36" s="19"/>
      <c r="N36" s="19"/>
      <c r="O36" s="38">
        <v>3754.0749999999998</v>
      </c>
      <c r="P36" s="1">
        <v>31</v>
      </c>
      <c r="Q36" s="19"/>
      <c r="R36" s="40">
        <f t="shared" si="1"/>
        <v>-3754.0749999999998</v>
      </c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</row>
    <row r="37" spans="1:44" s="20" customFormat="1" x14ac:dyDescent="0.25">
      <c r="A37" s="12"/>
      <c r="B37" s="44"/>
      <c r="C37" s="45"/>
      <c r="D37" s="32"/>
      <c r="E37" s="46"/>
      <c r="F37" s="47"/>
      <c r="G37" s="32"/>
      <c r="H37" s="46"/>
      <c r="I37" s="48"/>
      <c r="J37" s="19" t="s">
        <v>204</v>
      </c>
      <c r="K37" s="38">
        <v>5563.576</v>
      </c>
      <c r="L37" s="39">
        <f t="shared" si="3"/>
        <v>0</v>
      </c>
      <c r="M37" s="19"/>
      <c r="N37" s="19"/>
      <c r="O37" s="38">
        <v>5259.6859999999997</v>
      </c>
      <c r="P37" s="1">
        <v>32</v>
      </c>
      <c r="Q37" s="19"/>
      <c r="R37" s="40">
        <f t="shared" si="1"/>
        <v>-5259.6859999999997</v>
      </c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</row>
    <row r="38" spans="1:44" s="20" customFormat="1" x14ac:dyDescent="0.25">
      <c r="A38" s="12"/>
      <c r="B38" s="44"/>
      <c r="C38" s="45"/>
      <c r="D38" s="32"/>
      <c r="E38" s="46"/>
      <c r="F38" s="47"/>
      <c r="G38" s="32"/>
      <c r="H38" s="46"/>
      <c r="I38" s="48"/>
      <c r="J38" s="19"/>
      <c r="K38" s="50">
        <v>5489.7950000000001</v>
      </c>
      <c r="L38" s="39">
        <f t="shared" si="3"/>
        <v>-5</v>
      </c>
      <c r="M38" s="19"/>
      <c r="N38" s="19"/>
      <c r="O38" s="38">
        <v>5365.2460000000001</v>
      </c>
      <c r="P38" s="1">
        <v>33</v>
      </c>
      <c r="Q38" s="19"/>
      <c r="R38" s="40">
        <f t="shared" si="1"/>
        <v>-5365.2460000000001</v>
      </c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</row>
    <row r="39" spans="1:44" s="20" customFormat="1" x14ac:dyDescent="0.25">
      <c r="A39" s="12"/>
      <c r="B39" s="44"/>
      <c r="C39" s="45"/>
      <c r="D39" s="32"/>
      <c r="E39" s="46"/>
      <c r="F39" s="47"/>
      <c r="G39" s="32"/>
      <c r="H39" s="46"/>
      <c r="I39" s="48"/>
      <c r="J39" s="19"/>
      <c r="K39" s="38">
        <v>5454.2269999999999</v>
      </c>
      <c r="L39" s="39">
        <f t="shared" si="3"/>
        <v>0</v>
      </c>
      <c r="M39" s="19"/>
      <c r="N39" s="19"/>
      <c r="O39" s="38">
        <v>5379.3530000000001</v>
      </c>
      <c r="P39" s="1">
        <v>34</v>
      </c>
      <c r="Q39" s="19"/>
      <c r="R39" s="40">
        <f t="shared" si="1"/>
        <v>-5379.3530000000001</v>
      </c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</row>
    <row r="40" spans="1:44" s="20" customFormat="1" x14ac:dyDescent="0.25">
      <c r="A40" s="12"/>
      <c r="B40" s="44"/>
      <c r="C40" s="45"/>
      <c r="D40" s="32"/>
      <c r="E40" s="46"/>
      <c r="F40" s="47"/>
      <c r="G40" s="32"/>
      <c r="H40" s="46"/>
      <c r="I40" s="48"/>
      <c r="J40" s="19"/>
      <c r="K40" s="38">
        <v>3108.0279999999998</v>
      </c>
      <c r="L40" s="39">
        <f t="shared" si="3"/>
        <v>0</v>
      </c>
      <c r="M40" s="19"/>
      <c r="N40" s="19"/>
      <c r="O40" s="38">
        <v>5518.8329999999996</v>
      </c>
      <c r="P40" s="1">
        <v>35</v>
      </c>
      <c r="Q40" s="19"/>
      <c r="R40" s="40">
        <f t="shared" si="1"/>
        <v>-5518.8329999999996</v>
      </c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</row>
    <row r="41" spans="1:44" s="20" customFormat="1" x14ac:dyDescent="0.25">
      <c r="A41" s="12"/>
      <c r="B41" s="44"/>
      <c r="C41" s="45"/>
      <c r="D41" s="32"/>
      <c r="E41" s="46"/>
      <c r="F41" s="47"/>
      <c r="G41" s="32"/>
      <c r="H41" s="46"/>
      <c r="I41" s="48"/>
      <c r="J41" s="19"/>
      <c r="K41" s="43">
        <v>3144.8519999999999</v>
      </c>
      <c r="L41" s="39">
        <f t="shared" si="3"/>
        <v>0</v>
      </c>
      <c r="M41" s="19"/>
      <c r="N41" s="19"/>
      <c r="O41" s="38">
        <v>5503.2449999999999</v>
      </c>
      <c r="P41" s="1">
        <v>36</v>
      </c>
      <c r="Q41" s="19"/>
      <c r="R41" s="40">
        <f t="shared" si="1"/>
        <v>-5503.2449999999999</v>
      </c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</row>
    <row r="42" spans="1:44" s="20" customFormat="1" x14ac:dyDescent="0.25">
      <c r="A42" s="12"/>
      <c r="B42" s="44"/>
      <c r="C42" s="45"/>
      <c r="D42" s="32"/>
      <c r="E42" s="46"/>
      <c r="F42" s="47"/>
      <c r="G42" s="32"/>
      <c r="H42" s="46"/>
      <c r="I42" s="48"/>
      <c r="J42" s="19"/>
      <c r="K42" s="51">
        <v>5170.6239999999998</v>
      </c>
      <c r="L42" s="39">
        <f t="shared" si="3"/>
        <v>0</v>
      </c>
      <c r="M42" s="19"/>
      <c r="N42" s="19"/>
      <c r="O42" s="38">
        <v>5521.5569999999998</v>
      </c>
      <c r="P42" s="1">
        <v>37</v>
      </c>
      <c r="Q42" s="19"/>
      <c r="R42" s="40">
        <f t="shared" si="1"/>
        <v>-5521.5569999999998</v>
      </c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</row>
    <row r="43" spans="1:44" s="20" customFormat="1" x14ac:dyDescent="0.25">
      <c r="A43" s="12"/>
      <c r="B43" s="44"/>
      <c r="C43" s="41" t="s">
        <v>12</v>
      </c>
      <c r="D43" s="34">
        <v>3</v>
      </c>
      <c r="E43" s="35" t="s">
        <v>36</v>
      </c>
      <c r="F43" s="36" t="s">
        <v>37</v>
      </c>
      <c r="G43" s="34">
        <v>3</v>
      </c>
      <c r="H43" s="35" t="s">
        <v>38</v>
      </c>
      <c r="I43" s="37">
        <v>5539.2039999999997</v>
      </c>
      <c r="J43" s="19"/>
      <c r="K43" s="51">
        <v>5636.576</v>
      </c>
      <c r="L43" s="39">
        <f t="shared" si="3"/>
        <v>0</v>
      </c>
      <c r="M43" s="19"/>
      <c r="N43" s="19"/>
      <c r="O43" s="38">
        <v>5539.2039999999997</v>
      </c>
      <c r="P43" s="1">
        <v>38</v>
      </c>
      <c r="Q43" s="19"/>
      <c r="R43" s="40">
        <f t="shared" si="1"/>
        <v>0</v>
      </c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</row>
    <row r="44" spans="1:44" s="20" customFormat="1" x14ac:dyDescent="0.25">
      <c r="A44" s="12"/>
      <c r="B44" s="44"/>
      <c r="C44" s="41" t="s">
        <v>12</v>
      </c>
      <c r="D44" s="34"/>
      <c r="E44" s="35" t="s">
        <v>36</v>
      </c>
      <c r="F44" s="36" t="s">
        <v>39</v>
      </c>
      <c r="G44" s="34">
        <v>4</v>
      </c>
      <c r="H44" s="35" t="s">
        <v>25</v>
      </c>
      <c r="I44" s="37">
        <v>5735.2910000000002</v>
      </c>
      <c r="J44" s="19" t="s">
        <v>203</v>
      </c>
      <c r="K44" s="51">
        <v>5402.67</v>
      </c>
      <c r="L44" s="39">
        <f t="shared" si="3"/>
        <v>0</v>
      </c>
      <c r="M44" s="19"/>
      <c r="N44" s="19"/>
      <c r="O44" s="38">
        <v>5735.2910000000002</v>
      </c>
      <c r="P44" s="1">
        <v>39</v>
      </c>
      <c r="Q44" s="19"/>
      <c r="R44" s="40">
        <f t="shared" si="1"/>
        <v>0</v>
      </c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</row>
    <row r="45" spans="1:44" s="20" customFormat="1" x14ac:dyDescent="0.25">
      <c r="A45" s="12"/>
      <c r="B45" s="44"/>
      <c r="C45" s="41" t="s">
        <v>12</v>
      </c>
      <c r="D45" s="34"/>
      <c r="E45" s="35" t="s">
        <v>36</v>
      </c>
      <c r="F45" s="36" t="s">
        <v>40</v>
      </c>
      <c r="G45" s="34">
        <v>5</v>
      </c>
      <c r="H45" s="35" t="s">
        <v>17</v>
      </c>
      <c r="I45" s="37">
        <v>5532.0860000000002</v>
      </c>
      <c r="J45" s="19"/>
      <c r="K45" s="51">
        <v>5692.3389999999999</v>
      </c>
      <c r="L45" s="39">
        <f t="shared" si="3"/>
        <v>0</v>
      </c>
      <c r="M45" s="19"/>
      <c r="N45" s="19"/>
      <c r="O45" s="38">
        <v>5532.0860000000002</v>
      </c>
      <c r="P45" s="1">
        <v>40</v>
      </c>
      <c r="Q45" s="19"/>
      <c r="R45" s="40">
        <f t="shared" si="1"/>
        <v>0</v>
      </c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</row>
    <row r="46" spans="1:44" s="20" customFormat="1" x14ac:dyDescent="0.25">
      <c r="A46" s="12"/>
      <c r="B46" s="44"/>
      <c r="C46" s="41" t="s">
        <v>12</v>
      </c>
      <c r="D46" s="34"/>
      <c r="E46" s="35" t="s">
        <v>36</v>
      </c>
      <c r="F46" s="36" t="s">
        <v>41</v>
      </c>
      <c r="G46" s="34">
        <v>6</v>
      </c>
      <c r="H46" s="35" t="s">
        <v>19</v>
      </c>
      <c r="I46" s="37">
        <v>5539.259</v>
      </c>
      <c r="J46" s="19"/>
      <c r="K46" s="51">
        <v>5432.6570000000002</v>
      </c>
      <c r="L46" s="39">
        <f t="shared" si="3"/>
        <v>0</v>
      </c>
      <c r="M46" s="19"/>
      <c r="N46" s="19"/>
      <c r="O46" s="38">
        <v>5539.2950000000001</v>
      </c>
      <c r="P46" s="1">
        <v>41</v>
      </c>
      <c r="Q46" s="19"/>
      <c r="R46" s="40">
        <f t="shared" si="1"/>
        <v>-3.6000000000058208E-2</v>
      </c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</row>
    <row r="47" spans="1:44" s="20" customFormat="1" x14ac:dyDescent="0.25">
      <c r="A47" s="12"/>
      <c r="B47" s="44"/>
      <c r="C47" s="41" t="s">
        <v>12</v>
      </c>
      <c r="D47" s="34"/>
      <c r="E47" s="35" t="s">
        <v>36</v>
      </c>
      <c r="F47" s="36" t="s">
        <v>42</v>
      </c>
      <c r="G47" s="34">
        <v>7</v>
      </c>
      <c r="H47" s="35" t="s">
        <v>43</v>
      </c>
      <c r="I47" s="37">
        <v>5232.92</v>
      </c>
      <c r="J47" s="19" t="s">
        <v>204</v>
      </c>
      <c r="K47" s="51">
        <v>5501.3729999999996</v>
      </c>
      <c r="L47" s="39">
        <f t="shared" si="3"/>
        <v>0</v>
      </c>
      <c r="M47" s="19"/>
      <c r="N47" s="19"/>
      <c r="O47" s="38">
        <v>5232.92</v>
      </c>
      <c r="P47" s="1">
        <v>42</v>
      </c>
      <c r="Q47" s="19"/>
      <c r="R47" s="40">
        <f t="shared" si="1"/>
        <v>0</v>
      </c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</row>
    <row r="48" spans="1:44" s="20" customFormat="1" x14ac:dyDescent="0.25">
      <c r="A48" s="12"/>
      <c r="B48" s="44"/>
      <c r="C48" s="41" t="s">
        <v>12</v>
      </c>
      <c r="D48" s="34"/>
      <c r="E48" s="35" t="s">
        <v>36</v>
      </c>
      <c r="F48" s="36" t="s">
        <v>44</v>
      </c>
      <c r="G48" s="34">
        <v>8</v>
      </c>
      <c r="H48" s="35" t="s">
        <v>45</v>
      </c>
      <c r="I48" s="37">
        <v>5517.5510000000004</v>
      </c>
      <c r="J48" s="19"/>
      <c r="K48" s="51">
        <v>3560.53</v>
      </c>
      <c r="L48" s="39">
        <f t="shared" si="3"/>
        <v>0</v>
      </c>
      <c r="M48" s="19"/>
      <c r="N48" s="19"/>
      <c r="O48" s="38">
        <v>5517.5510000000004</v>
      </c>
      <c r="P48" s="1">
        <v>43</v>
      </c>
      <c r="Q48" s="19"/>
      <c r="R48" s="40">
        <f t="shared" si="1"/>
        <v>0</v>
      </c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</row>
    <row r="49" spans="1:44" s="20" customFormat="1" x14ac:dyDescent="0.25">
      <c r="A49" s="12"/>
      <c r="B49" s="44"/>
      <c r="C49" s="41" t="s">
        <v>12</v>
      </c>
      <c r="D49" s="34"/>
      <c r="E49" s="35" t="s">
        <v>36</v>
      </c>
      <c r="F49" s="36" t="s">
        <v>46</v>
      </c>
      <c r="G49" s="34">
        <v>9</v>
      </c>
      <c r="H49" s="35" t="s">
        <v>47</v>
      </c>
      <c r="I49" s="37">
        <v>3869.527</v>
      </c>
      <c r="J49" s="19"/>
      <c r="K49" s="51">
        <v>5486.9049999999997</v>
      </c>
      <c r="L49" s="39">
        <f t="shared" si="3"/>
        <v>0</v>
      </c>
      <c r="M49" s="19"/>
      <c r="N49" s="19"/>
      <c r="O49" s="38">
        <v>3869.527</v>
      </c>
      <c r="P49" s="1">
        <v>44</v>
      </c>
      <c r="Q49" s="19"/>
      <c r="R49" s="40">
        <f t="shared" si="1"/>
        <v>0</v>
      </c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</row>
    <row r="50" spans="1:44" s="20" customFormat="1" x14ac:dyDescent="0.25">
      <c r="A50" s="12"/>
      <c r="B50" s="44"/>
      <c r="C50" s="41"/>
      <c r="D50" s="34"/>
      <c r="E50" s="35"/>
      <c r="F50" s="36"/>
      <c r="G50" s="34"/>
      <c r="H50" s="35"/>
      <c r="I50" s="37"/>
      <c r="J50" s="19"/>
      <c r="K50" s="51">
        <v>5634.4489999999996</v>
      </c>
      <c r="L50" s="39">
        <f t="shared" si="3"/>
        <v>0</v>
      </c>
      <c r="M50" s="19"/>
      <c r="N50" s="19"/>
      <c r="O50" s="38">
        <v>5518.9049999999997</v>
      </c>
      <c r="P50" s="1">
        <v>45</v>
      </c>
      <c r="Q50" s="19"/>
      <c r="R50" s="40">
        <f t="shared" si="1"/>
        <v>-5518.9049999999997</v>
      </c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</row>
    <row r="51" spans="1:44" s="20" customFormat="1" x14ac:dyDescent="0.25">
      <c r="A51" s="12"/>
      <c r="B51" s="44">
        <v>3</v>
      </c>
      <c r="C51" s="41" t="s">
        <v>12</v>
      </c>
      <c r="D51" s="34"/>
      <c r="E51" s="35" t="s">
        <v>36</v>
      </c>
      <c r="F51" s="36" t="s">
        <v>48</v>
      </c>
      <c r="G51" s="34">
        <v>10</v>
      </c>
      <c r="H51" s="35" t="s">
        <v>49</v>
      </c>
      <c r="I51" s="52">
        <v>5496.7650000000003</v>
      </c>
      <c r="J51" s="19"/>
      <c r="K51" s="51">
        <v>5265.741</v>
      </c>
      <c r="L51" s="39">
        <f t="shared" si="3"/>
        <v>0</v>
      </c>
      <c r="M51" s="19"/>
      <c r="N51" s="19"/>
      <c r="O51" s="38">
        <v>5556.0749999999998</v>
      </c>
      <c r="P51" s="1">
        <v>46</v>
      </c>
      <c r="Q51" s="19"/>
      <c r="R51" s="40">
        <f t="shared" si="1"/>
        <v>-59.309999999999491</v>
      </c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</row>
    <row r="52" spans="1:44" s="20" customFormat="1" x14ac:dyDescent="0.25">
      <c r="A52" s="12"/>
      <c r="B52" s="44"/>
      <c r="C52" s="41" t="s">
        <v>12</v>
      </c>
      <c r="D52" s="34"/>
      <c r="E52" s="35" t="s">
        <v>36</v>
      </c>
      <c r="F52" s="36" t="s">
        <v>50</v>
      </c>
      <c r="G52" s="34">
        <v>11</v>
      </c>
      <c r="H52" s="35" t="s">
        <v>25</v>
      </c>
      <c r="I52" s="37">
        <v>3879.7280000000001</v>
      </c>
      <c r="J52" s="19" t="s">
        <v>203</v>
      </c>
      <c r="K52" s="51">
        <v>5557.424</v>
      </c>
      <c r="L52" s="39">
        <f t="shared" si="3"/>
        <v>0</v>
      </c>
      <c r="M52" s="19"/>
      <c r="N52" s="19"/>
      <c r="O52" s="38">
        <v>5445.8689999999997</v>
      </c>
      <c r="P52" s="1">
        <v>47</v>
      </c>
      <c r="Q52" s="19"/>
      <c r="R52" s="40">
        <f t="shared" si="1"/>
        <v>-1566.1409999999996</v>
      </c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</row>
    <row r="53" spans="1:44" s="20" customFormat="1" x14ac:dyDescent="0.25">
      <c r="A53" s="12"/>
      <c r="B53" s="44"/>
      <c r="C53" s="41"/>
      <c r="D53" s="34"/>
      <c r="E53" s="35"/>
      <c r="F53" s="36"/>
      <c r="G53" s="34"/>
      <c r="H53" s="35"/>
      <c r="I53" s="37"/>
      <c r="J53" s="19"/>
      <c r="K53" s="51">
        <v>5508.6679999999997</v>
      </c>
      <c r="L53" s="39">
        <f t="shared" si="3"/>
        <v>0</v>
      </c>
      <c r="M53" s="19"/>
      <c r="N53" s="19"/>
      <c r="O53" s="38">
        <v>5415.0469999999996</v>
      </c>
      <c r="P53" s="1">
        <v>48</v>
      </c>
      <c r="Q53" s="19"/>
      <c r="R53" s="40">
        <f t="shared" si="1"/>
        <v>-5415.0469999999996</v>
      </c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</row>
    <row r="54" spans="1:44" s="20" customFormat="1" x14ac:dyDescent="0.25">
      <c r="A54" s="12"/>
      <c r="B54" s="44"/>
      <c r="C54" s="41" t="s">
        <v>12</v>
      </c>
      <c r="D54" s="34"/>
      <c r="E54" s="35" t="s">
        <v>36</v>
      </c>
      <c r="F54" s="36" t="s">
        <v>51</v>
      </c>
      <c r="G54" s="34">
        <v>12</v>
      </c>
      <c r="H54" s="35" t="s">
        <v>47</v>
      </c>
      <c r="I54" s="37">
        <v>3754.0749999999998</v>
      </c>
      <c r="J54" s="19"/>
      <c r="K54" s="51">
        <v>4002.5430000000001</v>
      </c>
      <c r="L54" s="39">
        <f t="shared" si="3"/>
        <v>0</v>
      </c>
      <c r="M54" s="19"/>
      <c r="N54" s="19"/>
      <c r="O54" s="38">
        <v>3892.0520000000001</v>
      </c>
      <c r="P54" s="1">
        <v>49</v>
      </c>
      <c r="Q54" s="19"/>
      <c r="R54" s="40">
        <f t="shared" si="1"/>
        <v>-137.97700000000032</v>
      </c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</row>
    <row r="55" spans="1:44" s="20" customFormat="1" x14ac:dyDescent="0.25">
      <c r="A55" s="12"/>
      <c r="B55" s="44"/>
      <c r="C55" s="45" t="s">
        <v>12</v>
      </c>
      <c r="D55" s="32">
        <v>4</v>
      </c>
      <c r="E55" s="46" t="s">
        <v>52</v>
      </c>
      <c r="F55" s="47" t="s">
        <v>53</v>
      </c>
      <c r="G55" s="32">
        <v>13</v>
      </c>
      <c r="H55" s="46" t="s">
        <v>54</v>
      </c>
      <c r="I55" s="48">
        <v>5259.6859999999997</v>
      </c>
      <c r="J55" s="19"/>
      <c r="K55" s="38">
        <v>5571.4840000000004</v>
      </c>
      <c r="L55" s="39">
        <f t="shared" si="3"/>
        <v>0</v>
      </c>
      <c r="M55" s="19"/>
      <c r="N55" s="19"/>
      <c r="O55" s="38">
        <v>5533.7910000000002</v>
      </c>
      <c r="P55" s="1">
        <v>50</v>
      </c>
      <c r="Q55" s="19"/>
      <c r="R55" s="40">
        <f t="shared" si="1"/>
        <v>-274.10500000000047</v>
      </c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</row>
    <row r="56" spans="1:44" s="20" customFormat="1" x14ac:dyDescent="0.25">
      <c r="A56" s="12"/>
      <c r="B56" s="44"/>
      <c r="C56" s="45" t="s">
        <v>12</v>
      </c>
      <c r="D56" s="32"/>
      <c r="E56" s="46" t="s">
        <v>52</v>
      </c>
      <c r="F56" s="47" t="s">
        <v>55</v>
      </c>
      <c r="G56" s="32">
        <v>14</v>
      </c>
      <c r="H56" s="46" t="s">
        <v>27</v>
      </c>
      <c r="I56" s="48">
        <v>5365.2460000000001</v>
      </c>
      <c r="J56" s="19"/>
      <c r="K56" s="38">
        <v>5602.9579999999996</v>
      </c>
      <c r="L56" s="39">
        <f t="shared" si="3"/>
        <v>0</v>
      </c>
      <c r="M56" s="19"/>
      <c r="N56" s="19"/>
      <c r="O56" s="38">
        <v>4036.6239999999998</v>
      </c>
      <c r="P56" s="1">
        <v>51</v>
      </c>
      <c r="Q56" s="19"/>
      <c r="R56" s="40">
        <f>+I57-O56</f>
        <v>1342.7290000000003</v>
      </c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</row>
    <row r="57" spans="1:44" s="20" customFormat="1" x14ac:dyDescent="0.25">
      <c r="A57" s="12"/>
      <c r="B57" s="44"/>
      <c r="C57" s="45" t="s">
        <v>12</v>
      </c>
      <c r="D57" s="32"/>
      <c r="E57" s="46" t="s">
        <v>56</v>
      </c>
      <c r="F57" s="47" t="s">
        <v>57</v>
      </c>
      <c r="G57" s="32">
        <v>15</v>
      </c>
      <c r="H57" s="46" t="s">
        <v>45</v>
      </c>
      <c r="I57" s="48">
        <v>5379.3530000000001</v>
      </c>
      <c r="J57" s="19"/>
      <c r="K57" s="38">
        <v>5537.8239999999996</v>
      </c>
      <c r="L57" s="39">
        <f t="shared" si="3"/>
        <v>0</v>
      </c>
      <c r="M57" s="19"/>
      <c r="N57" s="19"/>
      <c r="O57" s="38">
        <v>5186.7809999999999</v>
      </c>
      <c r="P57" s="1">
        <v>52</v>
      </c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</row>
    <row r="58" spans="1:44" s="20" customFormat="1" x14ac:dyDescent="0.25">
      <c r="A58" s="12"/>
      <c r="B58" s="44"/>
      <c r="C58" s="45" t="s">
        <v>12</v>
      </c>
      <c r="D58" s="32"/>
      <c r="E58" s="46" t="s">
        <v>56</v>
      </c>
      <c r="F58" s="47" t="s">
        <v>58</v>
      </c>
      <c r="G58" s="32">
        <v>16</v>
      </c>
      <c r="H58" s="46" t="s">
        <v>59</v>
      </c>
      <c r="I58" s="48">
        <v>5518.8329999999996</v>
      </c>
      <c r="J58" s="19" t="s">
        <v>205</v>
      </c>
      <c r="K58" s="53">
        <v>5374.875</v>
      </c>
      <c r="L58" s="39">
        <f t="shared" si="3"/>
        <v>-4162.183</v>
      </c>
      <c r="M58" s="19"/>
      <c r="N58" s="19"/>
      <c r="O58" s="38">
        <v>5563.576</v>
      </c>
      <c r="P58" s="1">
        <v>53</v>
      </c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</row>
    <row r="59" spans="1:44" s="20" customFormat="1" x14ac:dyDescent="0.25">
      <c r="A59" s="12"/>
      <c r="B59" s="44"/>
      <c r="C59" s="45" t="s">
        <v>12</v>
      </c>
      <c r="D59" s="32"/>
      <c r="E59" s="46" t="s">
        <v>56</v>
      </c>
      <c r="F59" s="47" t="s">
        <v>60</v>
      </c>
      <c r="G59" s="32">
        <v>17</v>
      </c>
      <c r="H59" s="46" t="s">
        <v>61</v>
      </c>
      <c r="I59" s="54">
        <v>3892.0520000000001</v>
      </c>
      <c r="J59" s="19"/>
      <c r="K59" s="38">
        <v>5613.6450000000004</v>
      </c>
      <c r="L59" s="39">
        <f t="shared" si="3"/>
        <v>0</v>
      </c>
      <c r="M59" s="19"/>
      <c r="N59" s="19"/>
      <c r="O59" s="38">
        <v>5489.7950000000001</v>
      </c>
      <c r="P59" s="1">
        <v>54</v>
      </c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</row>
    <row r="60" spans="1:44" s="20" customFormat="1" x14ac:dyDescent="0.25">
      <c r="A60" s="12"/>
      <c r="B60" s="44">
        <v>4</v>
      </c>
      <c r="C60" s="45" t="s">
        <v>12</v>
      </c>
      <c r="D60" s="32"/>
      <c r="E60" s="46" t="s">
        <v>56</v>
      </c>
      <c r="F60" s="47" t="s">
        <v>62</v>
      </c>
      <c r="G60" s="32">
        <v>18</v>
      </c>
      <c r="H60" s="46" t="s">
        <v>63</v>
      </c>
      <c r="I60" s="48">
        <v>5533.7910000000002</v>
      </c>
      <c r="J60" s="19"/>
      <c r="K60" s="38">
        <v>5502.1809999999996</v>
      </c>
      <c r="L60" s="39">
        <f t="shared" ref="L60:L91" si="4">I86-K60</f>
        <v>0</v>
      </c>
      <c r="M60" s="19"/>
      <c r="N60" s="19"/>
      <c r="O60" s="38">
        <v>5454.2269999999999</v>
      </c>
      <c r="P60" s="1">
        <v>55</v>
      </c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</row>
    <row r="61" spans="1:44" s="20" customFormat="1" x14ac:dyDescent="0.25">
      <c r="A61" s="12"/>
      <c r="B61" s="44"/>
      <c r="C61" s="41" t="s">
        <v>12</v>
      </c>
      <c r="D61" s="34">
        <v>5</v>
      </c>
      <c r="E61" s="35" t="s">
        <v>64</v>
      </c>
      <c r="F61" s="36" t="s">
        <v>65</v>
      </c>
      <c r="G61" s="34">
        <v>19</v>
      </c>
      <c r="H61" s="35" t="s">
        <v>47</v>
      </c>
      <c r="I61" s="37">
        <v>4036.6239999999998</v>
      </c>
      <c r="J61" s="19"/>
      <c r="K61" s="38">
        <v>5513.9889999999996</v>
      </c>
      <c r="L61" s="39">
        <f t="shared" si="4"/>
        <v>0</v>
      </c>
      <c r="M61" s="19"/>
      <c r="N61" s="19"/>
      <c r="O61" s="38">
        <v>3108.0279999999998</v>
      </c>
      <c r="P61" s="1">
        <v>56</v>
      </c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</row>
    <row r="62" spans="1:44" s="20" customFormat="1" x14ac:dyDescent="0.25">
      <c r="A62" s="12"/>
      <c r="B62" s="44"/>
      <c r="C62" s="41" t="s">
        <v>12</v>
      </c>
      <c r="D62" s="34"/>
      <c r="E62" s="35" t="s">
        <v>64</v>
      </c>
      <c r="F62" s="36" t="s">
        <v>66</v>
      </c>
      <c r="G62" s="34">
        <v>20</v>
      </c>
      <c r="H62" s="35" t="s">
        <v>43</v>
      </c>
      <c r="I62" s="55">
        <v>5180.7809999999999</v>
      </c>
      <c r="J62" s="19" t="s">
        <v>204</v>
      </c>
      <c r="K62" s="38">
        <v>4509.5519999999997</v>
      </c>
      <c r="L62" s="39">
        <f t="shared" si="4"/>
        <v>0</v>
      </c>
      <c r="M62" s="19"/>
      <c r="N62" s="19"/>
      <c r="O62" s="43">
        <v>3144.8519999999999</v>
      </c>
      <c r="P62" s="1">
        <v>57</v>
      </c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</row>
    <row r="63" spans="1:44" s="20" customFormat="1" x14ac:dyDescent="0.25">
      <c r="A63" s="12"/>
      <c r="B63" s="44"/>
      <c r="C63" s="41" t="s">
        <v>12</v>
      </c>
      <c r="D63" s="34"/>
      <c r="E63" s="35" t="s">
        <v>64</v>
      </c>
      <c r="F63" s="36" t="s">
        <v>67</v>
      </c>
      <c r="G63" s="34">
        <v>21</v>
      </c>
      <c r="H63" s="35" t="s">
        <v>17</v>
      </c>
      <c r="I63" s="37">
        <v>5563.576</v>
      </c>
      <c r="J63" s="19"/>
      <c r="K63" s="38">
        <v>5223.9530000000004</v>
      </c>
      <c r="L63" s="39">
        <f t="shared" si="4"/>
        <v>0</v>
      </c>
      <c r="M63" s="19"/>
      <c r="N63" s="19"/>
      <c r="O63" s="43">
        <v>4005.36</v>
      </c>
      <c r="P63" s="1">
        <v>58</v>
      </c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</row>
    <row r="64" spans="1:44" s="20" customFormat="1" x14ac:dyDescent="0.25">
      <c r="A64" s="12"/>
      <c r="B64" s="44"/>
      <c r="C64" s="41" t="s">
        <v>12</v>
      </c>
      <c r="D64" s="34"/>
      <c r="E64" s="35" t="s">
        <v>64</v>
      </c>
      <c r="F64" s="36" t="s">
        <v>68</v>
      </c>
      <c r="G64" s="34">
        <v>22</v>
      </c>
      <c r="H64" s="35" t="s">
        <v>38</v>
      </c>
      <c r="I64" s="55">
        <v>5484.7950000000001</v>
      </c>
      <c r="J64" s="19"/>
      <c r="K64" s="38">
        <v>5562.8710000000001</v>
      </c>
      <c r="L64" s="39">
        <f t="shared" si="4"/>
        <v>0</v>
      </c>
      <c r="M64" s="19"/>
      <c r="N64" s="19"/>
      <c r="O64" s="43">
        <v>4918.723</v>
      </c>
      <c r="P64" s="1">
        <v>59</v>
      </c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</row>
    <row r="65" spans="1:44" s="20" customFormat="1" x14ac:dyDescent="0.25">
      <c r="A65" s="12"/>
      <c r="B65" s="44"/>
      <c r="C65" s="41" t="s">
        <v>12</v>
      </c>
      <c r="D65" s="34"/>
      <c r="E65" s="35" t="s">
        <v>64</v>
      </c>
      <c r="F65" s="36" t="s">
        <v>69</v>
      </c>
      <c r="G65" s="34">
        <v>23</v>
      </c>
      <c r="H65" s="35" t="s">
        <v>70</v>
      </c>
      <c r="I65" s="37">
        <v>5454.2269999999999</v>
      </c>
      <c r="J65" s="19"/>
      <c r="K65" s="38">
        <v>5515.1360000000004</v>
      </c>
      <c r="L65" s="39">
        <f t="shared" si="4"/>
        <v>0</v>
      </c>
      <c r="M65" s="19"/>
      <c r="N65" s="19"/>
      <c r="O65" s="51">
        <v>5170.6239999999998</v>
      </c>
      <c r="P65" s="1">
        <v>60</v>
      </c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</row>
    <row r="66" spans="1:44" s="20" customFormat="1" x14ac:dyDescent="0.25">
      <c r="A66" s="12"/>
      <c r="B66" s="44"/>
      <c r="C66" s="41" t="s">
        <v>12</v>
      </c>
      <c r="D66" s="34"/>
      <c r="E66" s="35" t="s">
        <v>64</v>
      </c>
      <c r="F66" s="36" t="s">
        <v>71</v>
      </c>
      <c r="G66" s="34">
        <v>24</v>
      </c>
      <c r="H66" s="35" t="s">
        <v>45</v>
      </c>
      <c r="I66" s="37">
        <v>3108.0279999999998</v>
      </c>
      <c r="J66" s="19" t="s">
        <v>206</v>
      </c>
      <c r="K66" s="50">
        <v>5561.8209999999999</v>
      </c>
      <c r="L66" s="39">
        <f t="shared" si="4"/>
        <v>-697.02499999999964</v>
      </c>
      <c r="M66" s="19"/>
      <c r="N66" s="19"/>
      <c r="O66" s="51">
        <v>5636.576</v>
      </c>
      <c r="P66" s="1">
        <v>61</v>
      </c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</row>
    <row r="67" spans="1:44" s="20" customFormat="1" x14ac:dyDescent="0.25">
      <c r="A67" s="12"/>
      <c r="B67" s="44"/>
      <c r="C67" s="41" t="s">
        <v>12</v>
      </c>
      <c r="D67" s="34"/>
      <c r="E67" s="35" t="s">
        <v>64</v>
      </c>
      <c r="F67" s="36" t="s">
        <v>72</v>
      </c>
      <c r="G67" s="34">
        <v>25</v>
      </c>
      <c r="H67" s="35" t="s">
        <v>61</v>
      </c>
      <c r="I67" s="37">
        <v>3144.8519999999999</v>
      </c>
      <c r="J67" s="19"/>
      <c r="K67" s="43">
        <v>5548.9740000000002</v>
      </c>
      <c r="L67" s="39">
        <f t="shared" si="4"/>
        <v>0</v>
      </c>
      <c r="M67" s="19"/>
      <c r="N67" s="19"/>
      <c r="O67" s="51">
        <v>5402.67</v>
      </c>
      <c r="P67" s="1">
        <v>62</v>
      </c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</row>
    <row r="68" spans="1:44" s="20" customFormat="1" x14ac:dyDescent="0.25">
      <c r="A68" s="12"/>
      <c r="B68" s="44">
        <v>5</v>
      </c>
      <c r="C68" s="45" t="s">
        <v>12</v>
      </c>
      <c r="D68" s="32">
        <v>6</v>
      </c>
      <c r="E68" s="46" t="s">
        <v>73</v>
      </c>
      <c r="F68" s="47" t="s">
        <v>74</v>
      </c>
      <c r="G68" s="32">
        <v>26</v>
      </c>
      <c r="H68" s="46" t="s">
        <v>19</v>
      </c>
      <c r="I68" s="54">
        <v>5170.6239999999998</v>
      </c>
      <c r="J68" s="19"/>
      <c r="K68" s="43">
        <v>5541.4830000000002</v>
      </c>
      <c r="L68" s="39">
        <f t="shared" si="4"/>
        <v>0</v>
      </c>
      <c r="M68" s="19"/>
      <c r="N68" s="19"/>
      <c r="O68" s="51">
        <v>5692.3389999999999</v>
      </c>
      <c r="P68" s="1">
        <v>63</v>
      </c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</row>
    <row r="69" spans="1:44" s="20" customFormat="1" x14ac:dyDescent="0.25">
      <c r="A69" s="12"/>
      <c r="B69" s="44"/>
      <c r="C69" s="45" t="s">
        <v>12</v>
      </c>
      <c r="D69" s="32"/>
      <c r="E69" s="46" t="s">
        <v>73</v>
      </c>
      <c r="F69" s="47" t="s">
        <v>75</v>
      </c>
      <c r="G69" s="32">
        <v>27</v>
      </c>
      <c r="H69" s="46" t="s">
        <v>54</v>
      </c>
      <c r="I69" s="48">
        <v>5636.576</v>
      </c>
      <c r="J69" s="19"/>
      <c r="K69" s="38">
        <v>5433.4669999999996</v>
      </c>
      <c r="L69" s="39">
        <f t="shared" si="4"/>
        <v>0</v>
      </c>
      <c r="M69" s="19"/>
      <c r="N69" s="19"/>
      <c r="O69" s="51">
        <v>5432.6570000000002</v>
      </c>
      <c r="P69" s="1">
        <v>64</v>
      </c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</row>
    <row r="70" spans="1:44" s="20" customFormat="1" x14ac:dyDescent="0.25">
      <c r="A70" s="12"/>
      <c r="B70" s="44"/>
      <c r="C70" s="45" t="s">
        <v>12</v>
      </c>
      <c r="D70" s="32"/>
      <c r="E70" s="46" t="s">
        <v>73</v>
      </c>
      <c r="F70" s="47" t="s">
        <v>76</v>
      </c>
      <c r="G70" s="32">
        <v>28</v>
      </c>
      <c r="H70" s="46" t="s">
        <v>15</v>
      </c>
      <c r="I70" s="48">
        <v>5402.67</v>
      </c>
      <c r="J70" s="19" t="s">
        <v>204</v>
      </c>
      <c r="K70" s="38">
        <v>5430.8050000000003</v>
      </c>
      <c r="L70" s="39">
        <f t="shared" si="4"/>
        <v>0</v>
      </c>
      <c r="M70" s="19"/>
      <c r="N70" s="19"/>
      <c r="O70" s="51">
        <v>5387.74</v>
      </c>
      <c r="P70" s="1">
        <v>65</v>
      </c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</row>
    <row r="71" spans="1:44" s="20" customFormat="1" x14ac:dyDescent="0.25">
      <c r="A71" s="12"/>
      <c r="B71" s="44"/>
      <c r="C71" s="45" t="s">
        <v>12</v>
      </c>
      <c r="D71" s="32"/>
      <c r="E71" s="46" t="s">
        <v>73</v>
      </c>
      <c r="F71" s="47" t="s">
        <v>77</v>
      </c>
      <c r="G71" s="32">
        <v>29</v>
      </c>
      <c r="H71" s="46" t="s">
        <v>45</v>
      </c>
      <c r="I71" s="48">
        <v>5692.3389999999999</v>
      </c>
      <c r="J71" s="19"/>
      <c r="K71" s="38">
        <v>5487.8670000000002</v>
      </c>
      <c r="L71" s="39">
        <f t="shared" si="4"/>
        <v>0</v>
      </c>
      <c r="M71" s="19"/>
      <c r="N71" s="19"/>
      <c r="O71" s="51">
        <v>5501.3729999999996</v>
      </c>
      <c r="P71" s="1">
        <v>66</v>
      </c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</row>
    <row r="72" spans="1:44" s="20" customFormat="1" x14ac:dyDescent="0.25">
      <c r="A72" s="12"/>
      <c r="B72" s="44"/>
      <c r="C72" s="45" t="s">
        <v>12</v>
      </c>
      <c r="D72" s="32"/>
      <c r="E72" s="46" t="s">
        <v>73</v>
      </c>
      <c r="F72" s="47" t="s">
        <v>78</v>
      </c>
      <c r="G72" s="32">
        <v>30</v>
      </c>
      <c r="H72" s="46" t="s">
        <v>79</v>
      </c>
      <c r="I72" s="56">
        <v>5432.6570000000002</v>
      </c>
      <c r="J72" s="19"/>
      <c r="K72" s="38">
        <v>5195.232</v>
      </c>
      <c r="L72" s="39">
        <f t="shared" si="4"/>
        <v>0</v>
      </c>
      <c r="M72" s="19"/>
      <c r="N72" s="19"/>
      <c r="O72" s="51">
        <v>4212.8270000000002</v>
      </c>
      <c r="P72" s="1">
        <v>67</v>
      </c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</row>
    <row r="73" spans="1:44" s="20" customFormat="1" x14ac:dyDescent="0.25">
      <c r="A73" s="12"/>
      <c r="B73" s="44"/>
      <c r="C73" s="45" t="s">
        <v>12</v>
      </c>
      <c r="D73" s="32"/>
      <c r="E73" s="46" t="s">
        <v>73</v>
      </c>
      <c r="F73" s="47" t="s">
        <v>80</v>
      </c>
      <c r="G73" s="32">
        <v>32</v>
      </c>
      <c r="H73" s="46" t="s">
        <v>17</v>
      </c>
      <c r="I73" s="56">
        <v>5501.3729999999996</v>
      </c>
      <c r="J73" s="19"/>
      <c r="K73" s="38">
        <v>5401.1589999999997</v>
      </c>
      <c r="L73" s="39">
        <f t="shared" si="4"/>
        <v>0</v>
      </c>
      <c r="M73" s="19"/>
      <c r="N73" s="19"/>
      <c r="O73" s="51">
        <v>3560.53</v>
      </c>
      <c r="P73" s="1">
        <v>68</v>
      </c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</row>
    <row r="74" spans="1:44" s="20" customFormat="1" x14ac:dyDescent="0.25">
      <c r="A74" s="12"/>
      <c r="B74" s="44"/>
      <c r="C74" s="45" t="s">
        <v>12</v>
      </c>
      <c r="D74" s="32"/>
      <c r="E74" s="46" t="s">
        <v>73</v>
      </c>
      <c r="F74" s="47" t="s">
        <v>81</v>
      </c>
      <c r="G74" s="32">
        <v>34</v>
      </c>
      <c r="H74" s="46" t="s">
        <v>38</v>
      </c>
      <c r="I74" s="48">
        <v>3560.53</v>
      </c>
      <c r="J74" s="19"/>
      <c r="K74" s="38">
        <v>5363.3249999999998</v>
      </c>
      <c r="L74" s="39">
        <f t="shared" si="4"/>
        <v>0</v>
      </c>
      <c r="M74" s="19"/>
      <c r="N74" s="19"/>
      <c r="O74" s="51">
        <v>5486.9049999999997</v>
      </c>
      <c r="P74" s="1">
        <v>69</v>
      </c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</row>
    <row r="75" spans="1:44" s="20" customFormat="1" x14ac:dyDescent="0.25">
      <c r="A75" s="12"/>
      <c r="B75" s="44"/>
      <c r="C75" s="41" t="s">
        <v>12</v>
      </c>
      <c r="D75" s="34">
        <v>7</v>
      </c>
      <c r="E75" s="35" t="s">
        <v>82</v>
      </c>
      <c r="F75" s="36" t="s">
        <v>83</v>
      </c>
      <c r="G75" s="34">
        <v>35</v>
      </c>
      <c r="H75" s="35" t="s">
        <v>19</v>
      </c>
      <c r="I75" s="37">
        <v>5486.9049999999997</v>
      </c>
      <c r="J75" s="57" t="s">
        <v>207</v>
      </c>
      <c r="K75" s="50">
        <v>5684.1769999999997</v>
      </c>
      <c r="L75" s="39">
        <f t="shared" si="4"/>
        <v>-257.33600000000024</v>
      </c>
      <c r="M75" s="19"/>
      <c r="N75" s="19"/>
      <c r="O75" s="51">
        <v>5634.4489999999996</v>
      </c>
      <c r="P75" s="1">
        <v>70</v>
      </c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</row>
    <row r="76" spans="1:44" s="20" customFormat="1" x14ac:dyDescent="0.25">
      <c r="A76" s="12"/>
      <c r="B76" s="44"/>
      <c r="C76" s="41" t="s">
        <v>12</v>
      </c>
      <c r="D76" s="34"/>
      <c r="E76" s="35" t="s">
        <v>82</v>
      </c>
      <c r="F76" s="36" t="s">
        <v>84</v>
      </c>
      <c r="G76" s="34">
        <v>36</v>
      </c>
      <c r="H76" s="35" t="s">
        <v>54</v>
      </c>
      <c r="I76" s="37">
        <v>5634.4489999999996</v>
      </c>
      <c r="J76" s="19"/>
      <c r="K76" s="38">
        <v>5574.3249999999998</v>
      </c>
      <c r="L76" s="39">
        <f t="shared" si="4"/>
        <v>0</v>
      </c>
      <c r="M76" s="19"/>
      <c r="N76" s="19"/>
      <c r="O76" s="51">
        <v>5440.7250000000004</v>
      </c>
      <c r="P76" s="1">
        <v>71</v>
      </c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</row>
    <row r="77" spans="1:44" s="20" customFormat="1" x14ac:dyDescent="0.25">
      <c r="A77" s="12"/>
      <c r="B77" s="44"/>
      <c r="C77" s="41" t="s">
        <v>12</v>
      </c>
      <c r="D77" s="34"/>
      <c r="E77" s="35" t="s">
        <v>82</v>
      </c>
      <c r="F77" s="36" t="s">
        <v>85</v>
      </c>
      <c r="G77" s="34">
        <v>38</v>
      </c>
      <c r="H77" s="35" t="s">
        <v>25</v>
      </c>
      <c r="I77" s="58">
        <v>5265.741</v>
      </c>
      <c r="J77" s="19"/>
      <c r="K77" s="38">
        <v>5644.5389999999998</v>
      </c>
      <c r="L77" s="39">
        <f t="shared" si="4"/>
        <v>0</v>
      </c>
      <c r="M77" s="19"/>
      <c r="N77" s="19"/>
      <c r="O77" s="51">
        <v>5265.741</v>
      </c>
      <c r="P77" s="1">
        <v>72</v>
      </c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</row>
    <row r="78" spans="1:44" s="20" customFormat="1" x14ac:dyDescent="0.25">
      <c r="A78" s="12"/>
      <c r="B78" s="44"/>
      <c r="C78" s="41" t="s">
        <v>12</v>
      </c>
      <c r="D78" s="34"/>
      <c r="E78" s="35" t="s">
        <v>82</v>
      </c>
      <c r="F78" s="36" t="s">
        <v>86</v>
      </c>
      <c r="G78" s="34">
        <v>40</v>
      </c>
      <c r="H78" s="35" t="s">
        <v>15</v>
      </c>
      <c r="I78" s="37">
        <v>5557.424</v>
      </c>
      <c r="J78" s="19"/>
      <c r="K78" s="38">
        <v>5641.2939999999999</v>
      </c>
      <c r="L78" s="39">
        <f t="shared" si="4"/>
        <v>0</v>
      </c>
      <c r="M78" s="19"/>
      <c r="N78" s="19"/>
      <c r="O78" s="51">
        <v>5372.7839999999997</v>
      </c>
      <c r="P78" s="1">
        <v>73</v>
      </c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</row>
    <row r="79" spans="1:44" s="20" customFormat="1" x14ac:dyDescent="0.25">
      <c r="A79" s="12"/>
      <c r="B79" s="44"/>
      <c r="C79" s="41" t="s">
        <v>12</v>
      </c>
      <c r="D79" s="34"/>
      <c r="E79" s="35" t="s">
        <v>82</v>
      </c>
      <c r="F79" s="36" t="s">
        <v>87</v>
      </c>
      <c r="G79" s="34">
        <v>42</v>
      </c>
      <c r="H79" s="59" t="s">
        <v>27</v>
      </c>
      <c r="I79" s="37">
        <v>5508.6679999999997</v>
      </c>
      <c r="J79" s="19" t="s">
        <v>203</v>
      </c>
      <c r="K79" s="38">
        <v>5133.2</v>
      </c>
      <c r="L79" s="39">
        <f t="shared" si="4"/>
        <v>0</v>
      </c>
      <c r="M79" s="19"/>
      <c r="N79" s="19"/>
      <c r="O79" s="51">
        <v>5557.424</v>
      </c>
      <c r="P79" s="1">
        <v>74</v>
      </c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  <c r="AR79" s="19"/>
    </row>
    <row r="80" spans="1:44" s="20" customFormat="1" x14ac:dyDescent="0.25">
      <c r="A80" s="12"/>
      <c r="B80" s="44"/>
      <c r="C80" s="41" t="s">
        <v>12</v>
      </c>
      <c r="D80" s="34"/>
      <c r="E80" s="35" t="s">
        <v>82</v>
      </c>
      <c r="F80" s="36" t="s">
        <v>88</v>
      </c>
      <c r="G80" s="34">
        <v>44</v>
      </c>
      <c r="H80" s="35" t="s">
        <v>61</v>
      </c>
      <c r="I80" s="37">
        <v>4002.5430000000001</v>
      </c>
      <c r="J80" s="19"/>
      <c r="K80" s="38">
        <v>5374.8450000000003</v>
      </c>
      <c r="L80" s="39">
        <f t="shared" si="4"/>
        <v>0</v>
      </c>
      <c r="M80" s="19"/>
      <c r="N80" s="19"/>
      <c r="O80" s="51">
        <v>5514.0420000000004</v>
      </c>
      <c r="P80" s="1">
        <v>75</v>
      </c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</row>
    <row r="81" spans="1:44" s="20" customFormat="1" x14ac:dyDescent="0.25">
      <c r="A81" s="12"/>
      <c r="B81" s="44"/>
      <c r="C81" s="45" t="s">
        <v>12</v>
      </c>
      <c r="D81" s="32">
        <v>8</v>
      </c>
      <c r="E81" s="46" t="s">
        <v>89</v>
      </c>
      <c r="F81" s="47" t="s">
        <v>90</v>
      </c>
      <c r="G81" s="32">
        <v>45</v>
      </c>
      <c r="H81" s="46" t="s">
        <v>63</v>
      </c>
      <c r="I81" s="48">
        <v>5571.4840000000004</v>
      </c>
      <c r="J81" s="19"/>
      <c r="K81" s="38">
        <v>5321.0219999999999</v>
      </c>
      <c r="L81" s="39">
        <f t="shared" si="4"/>
        <v>0</v>
      </c>
      <c r="M81" s="19"/>
      <c r="N81" s="19"/>
      <c r="O81" s="51">
        <v>5508.6679999999997</v>
      </c>
      <c r="P81" s="1">
        <v>76</v>
      </c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</row>
    <row r="82" spans="1:44" s="20" customFormat="1" x14ac:dyDescent="0.25">
      <c r="A82" s="12"/>
      <c r="B82" s="44"/>
      <c r="C82" s="45" t="s">
        <v>12</v>
      </c>
      <c r="D82" s="32"/>
      <c r="E82" s="46" t="s">
        <v>89</v>
      </c>
      <c r="F82" s="47" t="s">
        <v>91</v>
      </c>
      <c r="G82" s="32">
        <v>46</v>
      </c>
      <c r="H82" s="46" t="s">
        <v>19</v>
      </c>
      <c r="I82" s="48">
        <v>5602.9579999999996</v>
      </c>
      <c r="J82" s="19" t="s">
        <v>203</v>
      </c>
      <c r="K82" s="38">
        <v>5317.1949999999997</v>
      </c>
      <c r="L82" s="39">
        <f t="shared" si="4"/>
        <v>0</v>
      </c>
      <c r="M82" s="19"/>
      <c r="N82" s="19"/>
      <c r="O82" s="51">
        <v>5202.7849999999999</v>
      </c>
      <c r="P82" s="1">
        <v>77</v>
      </c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  <c r="AR82" s="19"/>
    </row>
    <row r="83" spans="1:44" s="20" customFormat="1" x14ac:dyDescent="0.25">
      <c r="A83" s="12"/>
      <c r="B83" s="44"/>
      <c r="C83" s="45" t="s">
        <v>12</v>
      </c>
      <c r="D83" s="32"/>
      <c r="E83" s="46" t="s">
        <v>89</v>
      </c>
      <c r="F83" s="47" t="s">
        <v>92</v>
      </c>
      <c r="G83" s="32">
        <v>47</v>
      </c>
      <c r="H83" s="46" t="s">
        <v>25</v>
      </c>
      <c r="I83" s="48">
        <v>5537.8239999999996</v>
      </c>
      <c r="J83" s="19"/>
      <c r="K83" s="38">
        <v>5430.8270000000002</v>
      </c>
      <c r="L83" s="39">
        <f t="shared" si="4"/>
        <v>0</v>
      </c>
      <c r="M83" s="19"/>
      <c r="N83" s="19"/>
      <c r="O83" s="51">
        <v>4002.5430000000001</v>
      </c>
      <c r="P83" s="1">
        <v>78</v>
      </c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19"/>
      <c r="AR83" s="19"/>
    </row>
    <row r="84" spans="1:44" s="20" customFormat="1" x14ac:dyDescent="0.25">
      <c r="A84" s="12"/>
      <c r="B84" s="44"/>
      <c r="C84" s="45" t="s">
        <v>93</v>
      </c>
      <c r="D84" s="32"/>
      <c r="E84" s="46" t="s">
        <v>89</v>
      </c>
      <c r="F84" s="47" t="s">
        <v>94</v>
      </c>
      <c r="G84" s="32">
        <v>48</v>
      </c>
      <c r="H84" s="46" t="s">
        <v>17</v>
      </c>
      <c r="I84" s="60">
        <v>1212.692</v>
      </c>
      <c r="J84" s="19" t="s">
        <v>204</v>
      </c>
      <c r="K84" s="38">
        <v>5201.0569999999998</v>
      </c>
      <c r="L84" s="39">
        <f t="shared" si="4"/>
        <v>0</v>
      </c>
      <c r="M84" s="19"/>
      <c r="N84" s="19"/>
      <c r="O84" s="38">
        <v>5571.4840000000004</v>
      </c>
      <c r="P84" s="1">
        <v>79</v>
      </c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19"/>
      <c r="AR84" s="19"/>
    </row>
    <row r="85" spans="1:44" s="20" customFormat="1" x14ac:dyDescent="0.25">
      <c r="A85" s="12"/>
      <c r="B85" s="44"/>
      <c r="C85" s="45" t="s">
        <v>12</v>
      </c>
      <c r="D85" s="32"/>
      <c r="E85" s="46" t="s">
        <v>89</v>
      </c>
      <c r="F85" s="47" t="s">
        <v>95</v>
      </c>
      <c r="G85" s="32">
        <v>49</v>
      </c>
      <c r="H85" s="46" t="s">
        <v>49</v>
      </c>
      <c r="I85" s="48">
        <v>5613.6450000000004</v>
      </c>
      <c r="J85" s="19"/>
      <c r="K85" s="38">
        <v>5343.92</v>
      </c>
      <c r="L85" s="39">
        <f t="shared" si="4"/>
        <v>0</v>
      </c>
      <c r="M85" s="19"/>
      <c r="N85" s="19"/>
      <c r="O85" s="38">
        <v>5602.9579999999996</v>
      </c>
      <c r="P85" s="1">
        <v>80</v>
      </c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19"/>
      <c r="AR85" s="19"/>
    </row>
    <row r="86" spans="1:44" s="20" customFormat="1" x14ac:dyDescent="0.25">
      <c r="A86" s="12"/>
      <c r="B86" s="44"/>
      <c r="C86" s="45" t="s">
        <v>12</v>
      </c>
      <c r="D86" s="32"/>
      <c r="E86" s="46" t="s">
        <v>89</v>
      </c>
      <c r="F86" s="47" t="s">
        <v>96</v>
      </c>
      <c r="G86" s="32">
        <v>50</v>
      </c>
      <c r="H86" s="46" t="s">
        <v>34</v>
      </c>
      <c r="I86" s="48">
        <v>5502.1809999999996</v>
      </c>
      <c r="J86" s="19" t="s">
        <v>203</v>
      </c>
      <c r="K86" s="38">
        <v>5504.4610000000002</v>
      </c>
      <c r="L86" s="39">
        <f t="shared" si="4"/>
        <v>0</v>
      </c>
      <c r="M86" s="19"/>
      <c r="N86" s="19"/>
      <c r="O86" s="38">
        <v>5537.8239999999996</v>
      </c>
      <c r="P86" s="1">
        <v>81</v>
      </c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</row>
    <row r="87" spans="1:44" s="20" customFormat="1" x14ac:dyDescent="0.25">
      <c r="A87" s="12"/>
      <c r="B87" s="44"/>
      <c r="C87" s="45" t="s">
        <v>12</v>
      </c>
      <c r="D87" s="32"/>
      <c r="E87" s="46" t="s">
        <v>89</v>
      </c>
      <c r="F87" s="47" t="s">
        <v>97</v>
      </c>
      <c r="G87" s="32">
        <v>51</v>
      </c>
      <c r="H87" s="46" t="s">
        <v>63</v>
      </c>
      <c r="I87" s="48">
        <v>5513.9889999999996</v>
      </c>
      <c r="J87" s="19"/>
      <c r="K87" s="38">
        <v>5729.92</v>
      </c>
      <c r="L87" s="39">
        <f t="shared" si="4"/>
        <v>0</v>
      </c>
      <c r="M87" s="19"/>
      <c r="N87" s="19"/>
      <c r="O87" s="38">
        <v>5573.9780000000001</v>
      </c>
      <c r="P87" s="1">
        <v>82</v>
      </c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  <c r="AM87" s="19"/>
      <c r="AN87" s="19"/>
      <c r="AO87" s="19"/>
      <c r="AP87" s="19"/>
      <c r="AQ87" s="19"/>
      <c r="AR87" s="19"/>
    </row>
    <row r="88" spans="1:44" s="20" customFormat="1" x14ac:dyDescent="0.25">
      <c r="A88" s="12"/>
      <c r="B88" s="44"/>
      <c r="C88" s="45" t="s">
        <v>12</v>
      </c>
      <c r="D88" s="32"/>
      <c r="E88" s="46" t="s">
        <v>89</v>
      </c>
      <c r="F88" s="47" t="s">
        <v>98</v>
      </c>
      <c r="G88" s="32">
        <v>52</v>
      </c>
      <c r="H88" s="46" t="s">
        <v>17</v>
      </c>
      <c r="I88" s="48">
        <v>4509.5519999999997</v>
      </c>
      <c r="J88" s="19"/>
      <c r="K88" s="38">
        <v>5372.5469999999996</v>
      </c>
      <c r="L88" s="39">
        <f t="shared" si="4"/>
        <v>0</v>
      </c>
      <c r="M88" s="19"/>
      <c r="N88" s="19"/>
      <c r="O88" s="38">
        <v>5613.6450000000004</v>
      </c>
      <c r="P88" s="1">
        <v>83</v>
      </c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19"/>
      <c r="AR88" s="19"/>
    </row>
    <row r="89" spans="1:44" s="20" customFormat="1" x14ac:dyDescent="0.25">
      <c r="A89" s="12"/>
      <c r="B89" s="44"/>
      <c r="C89" s="45" t="s">
        <v>12</v>
      </c>
      <c r="D89" s="32"/>
      <c r="E89" s="46" t="s">
        <v>89</v>
      </c>
      <c r="F89" s="47" t="s">
        <v>99</v>
      </c>
      <c r="G89" s="32">
        <v>53</v>
      </c>
      <c r="H89" s="46" t="s">
        <v>100</v>
      </c>
      <c r="I89" s="48">
        <v>5223.9530000000004</v>
      </c>
      <c r="J89" s="19" t="s">
        <v>204</v>
      </c>
      <c r="K89" s="38">
        <v>5345.598</v>
      </c>
      <c r="L89" s="39">
        <f t="shared" si="4"/>
        <v>0</v>
      </c>
      <c r="M89" s="19"/>
      <c r="N89" s="19"/>
      <c r="O89" s="38">
        <v>5502.1809999999996</v>
      </c>
      <c r="P89" s="1">
        <v>84</v>
      </c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19"/>
      <c r="AR89" s="19"/>
    </row>
    <row r="90" spans="1:44" s="20" customFormat="1" x14ac:dyDescent="0.25">
      <c r="A90" s="12"/>
      <c r="B90" s="44"/>
      <c r="C90" s="45" t="s">
        <v>12</v>
      </c>
      <c r="D90" s="32"/>
      <c r="E90" s="46" t="s">
        <v>89</v>
      </c>
      <c r="F90" s="47" t="s">
        <v>101</v>
      </c>
      <c r="G90" s="32">
        <v>54</v>
      </c>
      <c r="H90" s="46" t="s">
        <v>63</v>
      </c>
      <c r="I90" s="48">
        <v>5562.8710000000001</v>
      </c>
      <c r="J90" s="19"/>
      <c r="K90" s="51">
        <v>5417.2640000000001</v>
      </c>
      <c r="L90" s="39">
        <f t="shared" si="4"/>
        <v>0</v>
      </c>
      <c r="M90" s="19"/>
      <c r="N90" s="19"/>
      <c r="O90" s="38">
        <v>5513.9889999999996</v>
      </c>
      <c r="P90" s="1">
        <v>85</v>
      </c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</row>
    <row r="91" spans="1:44" s="20" customFormat="1" x14ac:dyDescent="0.25">
      <c r="A91" s="12"/>
      <c r="B91" s="44"/>
      <c r="C91" s="41" t="s">
        <v>12</v>
      </c>
      <c r="D91" s="34">
        <v>9</v>
      </c>
      <c r="E91" s="35" t="s">
        <v>102</v>
      </c>
      <c r="F91" s="36" t="s">
        <v>103</v>
      </c>
      <c r="G91" s="34">
        <v>55</v>
      </c>
      <c r="H91" s="35" t="s">
        <v>27</v>
      </c>
      <c r="I91" s="37">
        <v>5515.1360000000004</v>
      </c>
      <c r="J91" s="19"/>
      <c r="K91" s="51">
        <v>5518.06</v>
      </c>
      <c r="L91" s="39">
        <f t="shared" si="4"/>
        <v>0</v>
      </c>
      <c r="M91" s="19"/>
      <c r="N91" s="19"/>
      <c r="O91" s="38">
        <v>4509.5519999999997</v>
      </c>
      <c r="P91" s="1">
        <v>86</v>
      </c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  <c r="AR91" s="19"/>
    </row>
    <row r="92" spans="1:44" s="20" customFormat="1" x14ac:dyDescent="0.25">
      <c r="A92" s="12"/>
      <c r="B92" s="44"/>
      <c r="C92" s="41" t="s">
        <v>12</v>
      </c>
      <c r="D92" s="34"/>
      <c r="E92" s="35" t="s">
        <v>102</v>
      </c>
      <c r="F92" s="36" t="s">
        <v>104</v>
      </c>
      <c r="G92" s="34">
        <v>56</v>
      </c>
      <c r="H92" s="35" t="s">
        <v>63</v>
      </c>
      <c r="I92" s="55">
        <v>4864.7960000000003</v>
      </c>
      <c r="J92" s="19" t="s">
        <v>204</v>
      </c>
      <c r="K92" s="51">
        <v>5542.69</v>
      </c>
      <c r="L92" s="39">
        <f t="shared" ref="L92:L123" si="5">I118-K92</f>
        <v>0</v>
      </c>
      <c r="M92" s="19"/>
      <c r="N92" s="19"/>
      <c r="O92" s="38">
        <v>5223.9530000000004</v>
      </c>
      <c r="P92" s="1">
        <v>87</v>
      </c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  <c r="AR92" s="19"/>
    </row>
    <row r="93" spans="1:44" s="20" customFormat="1" x14ac:dyDescent="0.25">
      <c r="A93" s="12"/>
      <c r="B93" s="44"/>
      <c r="C93" s="41" t="s">
        <v>12</v>
      </c>
      <c r="D93" s="34"/>
      <c r="E93" s="35" t="s">
        <v>102</v>
      </c>
      <c r="F93" s="36" t="s">
        <v>105</v>
      </c>
      <c r="G93" s="34">
        <v>57</v>
      </c>
      <c r="H93" s="35" t="s">
        <v>19</v>
      </c>
      <c r="I93" s="37">
        <v>5548.9740000000002</v>
      </c>
      <c r="J93" s="19"/>
      <c r="K93" s="51">
        <v>5516.5230000000001</v>
      </c>
      <c r="L93" s="39">
        <f t="shared" si="5"/>
        <v>0</v>
      </c>
      <c r="M93" s="19"/>
      <c r="N93" s="19"/>
      <c r="O93" s="38">
        <v>5562.8710000000001</v>
      </c>
      <c r="P93" s="1">
        <v>88</v>
      </c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19"/>
    </row>
    <row r="94" spans="1:44" s="20" customFormat="1" x14ac:dyDescent="0.25">
      <c r="A94" s="12"/>
      <c r="B94" s="44"/>
      <c r="C94" s="41" t="s">
        <v>12</v>
      </c>
      <c r="D94" s="34"/>
      <c r="E94" s="35" t="s">
        <v>102</v>
      </c>
      <c r="F94" s="36" t="s">
        <v>106</v>
      </c>
      <c r="G94" s="34">
        <v>58</v>
      </c>
      <c r="H94" s="35" t="s">
        <v>45</v>
      </c>
      <c r="I94" s="37">
        <v>5541.4830000000002</v>
      </c>
      <c r="J94" s="19" t="s">
        <v>204</v>
      </c>
      <c r="K94" s="51">
        <v>5688.9059999999999</v>
      </c>
      <c r="L94" s="39">
        <f t="shared" si="5"/>
        <v>0</v>
      </c>
      <c r="M94" s="19"/>
      <c r="N94" s="19"/>
      <c r="O94" s="38">
        <v>5515.1360000000004</v>
      </c>
      <c r="P94" s="1">
        <v>89</v>
      </c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19"/>
      <c r="AR94" s="19"/>
    </row>
    <row r="95" spans="1:44" s="20" customFormat="1" x14ac:dyDescent="0.25">
      <c r="A95" s="12"/>
      <c r="B95" s="44">
        <v>7</v>
      </c>
      <c r="C95" s="45" t="s">
        <v>12</v>
      </c>
      <c r="D95" s="32">
        <v>10</v>
      </c>
      <c r="E95" s="46" t="s">
        <v>107</v>
      </c>
      <c r="F95" s="47" t="s">
        <v>108</v>
      </c>
      <c r="G95" s="32">
        <v>59</v>
      </c>
      <c r="H95" s="46" t="s">
        <v>54</v>
      </c>
      <c r="I95" s="48">
        <v>5433.4669999999996</v>
      </c>
      <c r="J95" s="19" t="s">
        <v>208</v>
      </c>
      <c r="K95" s="61">
        <v>5573</v>
      </c>
      <c r="L95" s="39">
        <f t="shared" si="5"/>
        <v>-568.29899999999998</v>
      </c>
      <c r="M95" s="19"/>
      <c r="N95" s="19"/>
      <c r="O95" s="38">
        <v>5561.8209999999999</v>
      </c>
      <c r="P95" s="1">
        <v>90</v>
      </c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</row>
    <row r="96" spans="1:44" s="20" customFormat="1" x14ac:dyDescent="0.25">
      <c r="A96" s="12"/>
      <c r="B96" s="44"/>
      <c r="C96" s="45" t="s">
        <v>12</v>
      </c>
      <c r="D96" s="32"/>
      <c r="E96" s="46" t="s">
        <v>107</v>
      </c>
      <c r="F96" s="47" t="s">
        <v>109</v>
      </c>
      <c r="G96" s="32">
        <v>60</v>
      </c>
      <c r="H96" s="46" t="s">
        <v>17</v>
      </c>
      <c r="I96" s="48">
        <v>5430.8050000000003</v>
      </c>
      <c r="J96" s="19"/>
      <c r="K96" s="51">
        <v>5572.7790000000005</v>
      </c>
      <c r="L96" s="39">
        <f t="shared" si="5"/>
        <v>0</v>
      </c>
      <c r="M96" s="19"/>
      <c r="N96" s="19"/>
      <c r="O96" s="43">
        <v>5548.9740000000002</v>
      </c>
      <c r="P96" s="1">
        <v>91</v>
      </c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19"/>
      <c r="AR96" s="19"/>
    </row>
    <row r="97" spans="1:44" s="20" customFormat="1" x14ac:dyDescent="0.25">
      <c r="A97" s="12"/>
      <c r="B97" s="44"/>
      <c r="C97" s="45" t="s">
        <v>12</v>
      </c>
      <c r="D97" s="32"/>
      <c r="E97" s="46" t="s">
        <v>107</v>
      </c>
      <c r="F97" s="47" t="s">
        <v>110</v>
      </c>
      <c r="G97" s="32">
        <v>61</v>
      </c>
      <c r="H97" s="46" t="s">
        <v>63</v>
      </c>
      <c r="I97" s="48">
        <v>5487.8670000000002</v>
      </c>
      <c r="J97" s="19"/>
      <c r="K97" s="51">
        <v>5436.4769999999999</v>
      </c>
      <c r="L97" s="39">
        <f t="shared" si="5"/>
        <v>0</v>
      </c>
      <c r="M97" s="19"/>
      <c r="N97" s="19"/>
      <c r="O97" s="43">
        <v>5541.4830000000002</v>
      </c>
      <c r="P97" s="1">
        <v>92</v>
      </c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</row>
    <row r="98" spans="1:44" s="20" customFormat="1" x14ac:dyDescent="0.25">
      <c r="A98" s="12"/>
      <c r="B98" s="44"/>
      <c r="C98" s="45" t="s">
        <v>12</v>
      </c>
      <c r="D98" s="32"/>
      <c r="E98" s="46" t="s">
        <v>107</v>
      </c>
      <c r="F98" s="47" t="s">
        <v>111</v>
      </c>
      <c r="G98" s="32">
        <v>62</v>
      </c>
      <c r="H98" s="46" t="s">
        <v>100</v>
      </c>
      <c r="I98" s="48">
        <v>5195.232</v>
      </c>
      <c r="J98" s="19"/>
      <c r="K98" s="51">
        <v>5412.6059999999998</v>
      </c>
      <c r="L98" s="39">
        <f t="shared" si="5"/>
        <v>0</v>
      </c>
      <c r="M98" s="19"/>
      <c r="N98" s="19"/>
      <c r="O98" s="43">
        <v>4361.2860000000001</v>
      </c>
      <c r="P98" s="1">
        <v>93</v>
      </c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19"/>
      <c r="AQ98" s="19"/>
      <c r="AR98" s="19"/>
    </row>
    <row r="99" spans="1:44" s="20" customFormat="1" x14ac:dyDescent="0.25">
      <c r="A99" s="12"/>
      <c r="B99" s="44"/>
      <c r="C99" s="45" t="s">
        <v>12</v>
      </c>
      <c r="D99" s="32"/>
      <c r="E99" s="46" t="s">
        <v>107</v>
      </c>
      <c r="F99" s="47" t="s">
        <v>112</v>
      </c>
      <c r="G99" s="32">
        <v>63</v>
      </c>
      <c r="H99" s="46" t="s">
        <v>113</v>
      </c>
      <c r="I99" s="48">
        <v>5401.1589999999997</v>
      </c>
      <c r="J99" s="19"/>
      <c r="K99" s="51">
        <v>5599.7629999999999</v>
      </c>
      <c r="L99" s="39">
        <f t="shared" si="5"/>
        <v>0</v>
      </c>
      <c r="M99" s="19"/>
      <c r="N99" s="19"/>
      <c r="O99" s="43">
        <v>5374.875</v>
      </c>
      <c r="P99" s="1">
        <v>94</v>
      </c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19"/>
      <c r="AJ99" s="19"/>
      <c r="AK99" s="19"/>
      <c r="AL99" s="19"/>
      <c r="AM99" s="19"/>
      <c r="AN99" s="19"/>
      <c r="AO99" s="19"/>
      <c r="AP99" s="19"/>
      <c r="AQ99" s="19"/>
      <c r="AR99" s="19"/>
    </row>
    <row r="100" spans="1:44" s="20" customFormat="1" x14ac:dyDescent="0.25">
      <c r="A100" s="12"/>
      <c r="B100" s="44">
        <v>8</v>
      </c>
      <c r="C100" s="41" t="s">
        <v>12</v>
      </c>
      <c r="D100" s="34">
        <v>11</v>
      </c>
      <c r="E100" s="35" t="s">
        <v>114</v>
      </c>
      <c r="F100" s="36" t="s">
        <v>115</v>
      </c>
      <c r="G100" s="34">
        <v>64</v>
      </c>
      <c r="H100" s="35" t="s">
        <v>19</v>
      </c>
      <c r="I100" s="37">
        <v>5363.3249999999998</v>
      </c>
      <c r="J100" s="19"/>
      <c r="K100" s="51">
        <v>5568.1419999999998</v>
      </c>
      <c r="L100" s="39">
        <f t="shared" si="5"/>
        <v>0</v>
      </c>
      <c r="M100" s="19"/>
      <c r="N100" s="19"/>
      <c r="O100" s="43">
        <v>5530.87</v>
      </c>
      <c r="P100" s="1">
        <v>95</v>
      </c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19"/>
      <c r="AR100" s="19"/>
    </row>
    <row r="101" spans="1:44" s="20" customFormat="1" x14ac:dyDescent="0.25">
      <c r="A101" s="12"/>
      <c r="B101" s="44"/>
      <c r="C101" s="41" t="s">
        <v>12</v>
      </c>
      <c r="D101" s="34"/>
      <c r="E101" s="35" t="s">
        <v>116</v>
      </c>
      <c r="F101" s="36" t="s">
        <v>117</v>
      </c>
      <c r="G101" s="34">
        <v>65</v>
      </c>
      <c r="H101" s="35" t="s">
        <v>118</v>
      </c>
      <c r="I101" s="55">
        <f>5684.177-257.336</f>
        <v>5426.8409999999994</v>
      </c>
      <c r="J101" s="19"/>
      <c r="K101" s="51">
        <v>5225.8950000000004</v>
      </c>
      <c r="L101" s="39">
        <f t="shared" si="5"/>
        <v>0</v>
      </c>
      <c r="M101" s="19"/>
      <c r="N101" s="19"/>
      <c r="O101" s="43">
        <v>5577.4</v>
      </c>
      <c r="P101" s="1">
        <v>96</v>
      </c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  <c r="AR101" s="19"/>
    </row>
    <row r="102" spans="1:44" s="20" customFormat="1" x14ac:dyDescent="0.25">
      <c r="A102" s="12"/>
      <c r="B102" s="44"/>
      <c r="C102" s="45" t="s">
        <v>12</v>
      </c>
      <c r="D102" s="32">
        <v>12</v>
      </c>
      <c r="E102" s="46" t="s">
        <v>119</v>
      </c>
      <c r="F102" s="47" t="s">
        <v>120</v>
      </c>
      <c r="G102" s="32">
        <v>66</v>
      </c>
      <c r="H102" s="46" t="s">
        <v>27</v>
      </c>
      <c r="I102" s="48">
        <v>5574.3249999999998</v>
      </c>
      <c r="J102" s="19"/>
      <c r="K102" s="38">
        <v>5499.1049999999996</v>
      </c>
      <c r="L102" s="39">
        <f t="shared" si="5"/>
        <v>0</v>
      </c>
      <c r="M102" s="19"/>
      <c r="N102" s="19"/>
      <c r="O102" s="38">
        <v>5433.4669999999996</v>
      </c>
      <c r="P102" s="1">
        <v>97</v>
      </c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  <c r="AQ102" s="19"/>
      <c r="AR102" s="19"/>
    </row>
    <row r="103" spans="1:44" s="20" customFormat="1" x14ac:dyDescent="0.25">
      <c r="A103" s="12"/>
      <c r="B103" s="44"/>
      <c r="C103" s="45" t="s">
        <v>93</v>
      </c>
      <c r="D103" s="32"/>
      <c r="E103" s="46" t="s">
        <v>121</v>
      </c>
      <c r="F103" s="47" t="s">
        <v>122</v>
      </c>
      <c r="G103" s="32">
        <v>67</v>
      </c>
      <c r="H103" s="46" t="s">
        <v>70</v>
      </c>
      <c r="I103" s="48">
        <v>5644.5389999999998</v>
      </c>
      <c r="J103" s="19" t="s">
        <v>203</v>
      </c>
      <c r="K103" s="38">
        <v>5449.6750000000002</v>
      </c>
      <c r="L103" s="39">
        <f t="shared" si="5"/>
        <v>0</v>
      </c>
      <c r="M103" s="19"/>
      <c r="N103" s="19"/>
      <c r="O103" s="38">
        <v>5430.8050000000003</v>
      </c>
      <c r="P103" s="1">
        <v>98</v>
      </c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19"/>
      <c r="AR103" s="19"/>
    </row>
    <row r="104" spans="1:44" s="20" customFormat="1" x14ac:dyDescent="0.25">
      <c r="A104" s="12"/>
      <c r="B104" s="44"/>
      <c r="C104" s="41" t="s">
        <v>12</v>
      </c>
      <c r="D104" s="34"/>
      <c r="E104" s="35" t="s">
        <v>114</v>
      </c>
      <c r="F104" s="36" t="s">
        <v>123</v>
      </c>
      <c r="G104" s="34">
        <v>68</v>
      </c>
      <c r="H104" s="35" t="s">
        <v>19</v>
      </c>
      <c r="I104" s="37">
        <v>5641.2939999999999</v>
      </c>
      <c r="J104" s="19" t="s">
        <v>204</v>
      </c>
      <c r="K104" s="38">
        <v>5346.22</v>
      </c>
      <c r="L104" s="39">
        <f t="shared" si="5"/>
        <v>0</v>
      </c>
      <c r="M104" s="19"/>
      <c r="N104" s="19"/>
      <c r="O104" s="38">
        <v>5487.8670000000002</v>
      </c>
      <c r="P104" s="1">
        <v>99</v>
      </c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19"/>
      <c r="AQ104" s="19"/>
      <c r="AR104" s="19"/>
    </row>
    <row r="105" spans="1:44" s="20" customFormat="1" x14ac:dyDescent="0.25">
      <c r="A105" s="12"/>
      <c r="B105" s="44"/>
      <c r="C105" s="41" t="s">
        <v>12</v>
      </c>
      <c r="D105" s="34"/>
      <c r="E105" s="35" t="s">
        <v>114</v>
      </c>
      <c r="F105" s="36" t="s">
        <v>124</v>
      </c>
      <c r="G105" s="34">
        <v>69</v>
      </c>
      <c r="H105" s="35" t="s">
        <v>15</v>
      </c>
      <c r="I105" s="37">
        <v>5133.2</v>
      </c>
      <c r="J105" s="19" t="s">
        <v>209</v>
      </c>
      <c r="K105" s="38">
        <v>5523.5680000000002</v>
      </c>
      <c r="L105" s="39">
        <f t="shared" si="5"/>
        <v>0</v>
      </c>
      <c r="M105" s="19"/>
      <c r="N105" s="19"/>
      <c r="O105" s="38">
        <v>5195.232</v>
      </c>
      <c r="P105" s="1">
        <v>100</v>
      </c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  <c r="AM105" s="19"/>
      <c r="AN105" s="19"/>
      <c r="AO105" s="19"/>
      <c r="AP105" s="19"/>
      <c r="AQ105" s="19"/>
      <c r="AR105" s="19"/>
    </row>
    <row r="106" spans="1:44" s="20" customFormat="1" x14ac:dyDescent="0.25">
      <c r="A106" s="12"/>
      <c r="B106" s="44"/>
      <c r="C106" s="45" t="s">
        <v>12</v>
      </c>
      <c r="D106" s="32"/>
      <c r="E106" s="46" t="s">
        <v>121</v>
      </c>
      <c r="F106" s="47" t="s">
        <v>125</v>
      </c>
      <c r="G106" s="32">
        <v>70</v>
      </c>
      <c r="H106" s="46" t="s">
        <v>126</v>
      </c>
      <c r="I106" s="48">
        <v>5374.8450000000003</v>
      </c>
      <c r="J106" s="19" t="s">
        <v>205</v>
      </c>
      <c r="K106" s="50">
        <v>5287.8549999999996</v>
      </c>
      <c r="L106" s="39">
        <f t="shared" si="5"/>
        <v>-316.73800000000028</v>
      </c>
      <c r="M106" s="19"/>
      <c r="N106" s="19"/>
      <c r="O106" s="38">
        <v>5401.1589999999997</v>
      </c>
      <c r="P106" s="1">
        <v>101</v>
      </c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  <c r="AM106" s="19"/>
      <c r="AN106" s="19"/>
      <c r="AO106" s="19"/>
      <c r="AP106" s="19"/>
      <c r="AQ106" s="19"/>
      <c r="AR106" s="19"/>
    </row>
    <row r="107" spans="1:44" s="20" customFormat="1" x14ac:dyDescent="0.25">
      <c r="A107" s="12"/>
      <c r="B107" s="62"/>
      <c r="C107" s="41" t="s">
        <v>12</v>
      </c>
      <c r="D107" s="34">
        <v>13</v>
      </c>
      <c r="E107" s="35" t="s">
        <v>127</v>
      </c>
      <c r="F107" s="36" t="s">
        <v>128</v>
      </c>
      <c r="G107" s="34">
        <v>71</v>
      </c>
      <c r="H107" s="35" t="s">
        <v>79</v>
      </c>
      <c r="I107" s="37">
        <v>5321.0219999999999</v>
      </c>
      <c r="J107" s="19"/>
      <c r="K107" s="38">
        <v>5595.491</v>
      </c>
      <c r="L107" s="39">
        <f t="shared" si="5"/>
        <v>0</v>
      </c>
      <c r="M107" s="19"/>
      <c r="N107" s="19"/>
      <c r="O107" s="38">
        <v>5492.3779999999997</v>
      </c>
      <c r="P107" s="1">
        <v>102</v>
      </c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</row>
    <row r="108" spans="1:44" s="20" customFormat="1" x14ac:dyDescent="0.25">
      <c r="A108" s="12"/>
      <c r="B108" s="62"/>
      <c r="C108" s="41" t="s">
        <v>12</v>
      </c>
      <c r="D108" s="34"/>
      <c r="E108" s="35" t="s">
        <v>127</v>
      </c>
      <c r="F108" s="36" t="s">
        <v>129</v>
      </c>
      <c r="G108" s="34">
        <v>72</v>
      </c>
      <c r="H108" s="35" t="s">
        <v>15</v>
      </c>
      <c r="I108" s="37">
        <v>5317.1949999999997</v>
      </c>
      <c r="J108" s="19"/>
      <c r="K108" s="38">
        <v>5258.3180000000002</v>
      </c>
      <c r="L108" s="39">
        <f t="shared" si="5"/>
        <v>0</v>
      </c>
      <c r="M108" s="19"/>
      <c r="N108" s="19"/>
      <c r="O108" s="38">
        <v>5300.2470000000003</v>
      </c>
      <c r="P108" s="1">
        <v>103</v>
      </c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</row>
    <row r="109" spans="1:44" s="20" customFormat="1" x14ac:dyDescent="0.25">
      <c r="A109" s="12"/>
      <c r="B109" s="62"/>
      <c r="C109" s="41" t="s">
        <v>12</v>
      </c>
      <c r="D109" s="34"/>
      <c r="E109" s="35" t="s">
        <v>127</v>
      </c>
      <c r="F109" s="36" t="s">
        <v>130</v>
      </c>
      <c r="G109" s="34">
        <v>73</v>
      </c>
      <c r="H109" s="35" t="s">
        <v>131</v>
      </c>
      <c r="I109" s="37">
        <v>5430.8270000000002</v>
      </c>
      <c r="J109" s="19"/>
      <c r="K109" s="38">
        <v>5293.9409999999998</v>
      </c>
      <c r="L109" s="39">
        <f t="shared" si="5"/>
        <v>0</v>
      </c>
      <c r="M109" s="19"/>
      <c r="N109" s="19"/>
      <c r="O109" s="38">
        <v>5518.4840000000004</v>
      </c>
      <c r="P109" s="1">
        <v>104</v>
      </c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  <c r="AQ109" s="19"/>
      <c r="AR109" s="19"/>
    </row>
    <row r="110" spans="1:44" s="20" customFormat="1" x14ac:dyDescent="0.25">
      <c r="A110" s="12"/>
      <c r="B110" s="62"/>
      <c r="C110" s="41" t="s">
        <v>12</v>
      </c>
      <c r="D110" s="34"/>
      <c r="E110" s="35" t="s">
        <v>127</v>
      </c>
      <c r="F110" s="36" t="s">
        <v>132</v>
      </c>
      <c r="G110" s="34">
        <v>74</v>
      </c>
      <c r="H110" s="35" t="s">
        <v>17</v>
      </c>
      <c r="I110" s="37">
        <v>5201.0569999999998</v>
      </c>
      <c r="J110" s="19" t="s">
        <v>204</v>
      </c>
      <c r="K110" s="38">
        <v>5552.4880000000003</v>
      </c>
      <c r="L110" s="39">
        <f t="shared" si="5"/>
        <v>0</v>
      </c>
      <c r="M110" s="19"/>
      <c r="N110" s="19"/>
      <c r="O110" s="38">
        <v>5404.2749999999996</v>
      </c>
      <c r="P110" s="1">
        <v>105</v>
      </c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  <c r="AQ110" s="19"/>
      <c r="AR110" s="19"/>
    </row>
    <row r="111" spans="1:44" s="20" customFormat="1" x14ac:dyDescent="0.25">
      <c r="A111" s="12"/>
      <c r="B111" s="62"/>
      <c r="C111" s="41" t="s">
        <v>12</v>
      </c>
      <c r="D111" s="34"/>
      <c r="E111" s="35" t="s">
        <v>127</v>
      </c>
      <c r="F111" s="36" t="s">
        <v>133</v>
      </c>
      <c r="G111" s="34">
        <v>75</v>
      </c>
      <c r="H111" s="35" t="s">
        <v>134</v>
      </c>
      <c r="I111" s="37">
        <v>5343.92</v>
      </c>
      <c r="J111" s="19"/>
      <c r="K111" s="51">
        <v>5128.2960000000003</v>
      </c>
      <c r="L111" s="39">
        <f t="shared" si="5"/>
        <v>0</v>
      </c>
      <c r="M111" s="19"/>
      <c r="N111" s="19"/>
      <c r="O111" s="38">
        <v>5493.7510000000002</v>
      </c>
      <c r="P111" s="1">
        <v>106</v>
      </c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  <c r="AM111" s="19"/>
      <c r="AN111" s="19"/>
      <c r="AO111" s="19"/>
      <c r="AP111" s="19"/>
      <c r="AQ111" s="19"/>
      <c r="AR111" s="19"/>
    </row>
    <row r="112" spans="1:44" s="20" customFormat="1" x14ac:dyDescent="0.25">
      <c r="A112" s="12"/>
      <c r="B112" s="62"/>
      <c r="C112" s="41" t="s">
        <v>12</v>
      </c>
      <c r="D112" s="34"/>
      <c r="E112" s="35" t="s">
        <v>127</v>
      </c>
      <c r="F112" s="36" t="s">
        <v>135</v>
      </c>
      <c r="G112" s="34">
        <v>76</v>
      </c>
      <c r="H112" s="35" t="s">
        <v>15</v>
      </c>
      <c r="I112" s="37">
        <v>5504.4610000000002</v>
      </c>
      <c r="J112" s="19"/>
      <c r="K112" s="51">
        <v>5646.3819999999996</v>
      </c>
      <c r="L112" s="39">
        <f t="shared" si="5"/>
        <v>0</v>
      </c>
      <c r="M112" s="19"/>
      <c r="N112" s="19"/>
      <c r="O112" s="38">
        <v>5546.8580000000002</v>
      </c>
      <c r="P112" s="1">
        <v>107</v>
      </c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19"/>
      <c r="AI112" s="19"/>
      <c r="AJ112" s="19"/>
      <c r="AK112" s="19"/>
      <c r="AL112" s="19"/>
      <c r="AM112" s="19"/>
      <c r="AN112" s="19"/>
      <c r="AO112" s="19"/>
      <c r="AP112" s="19"/>
      <c r="AQ112" s="19"/>
      <c r="AR112" s="19"/>
    </row>
    <row r="113" spans="1:44" s="20" customFormat="1" x14ac:dyDescent="0.25">
      <c r="A113" s="12"/>
      <c r="B113" s="62"/>
      <c r="C113" s="41" t="s">
        <v>12</v>
      </c>
      <c r="D113" s="34"/>
      <c r="E113" s="35" t="s">
        <v>127</v>
      </c>
      <c r="F113" s="36" t="s">
        <v>136</v>
      </c>
      <c r="G113" s="34">
        <v>77</v>
      </c>
      <c r="H113" s="35" t="s">
        <v>131</v>
      </c>
      <c r="I113" s="37">
        <v>5729.92</v>
      </c>
      <c r="J113" s="19"/>
      <c r="K113" s="51">
        <v>5534.2629999999999</v>
      </c>
      <c r="L113" s="39">
        <f t="shared" si="5"/>
        <v>0</v>
      </c>
      <c r="M113" s="19"/>
      <c r="N113" s="19"/>
      <c r="O113" s="38">
        <v>5553.692</v>
      </c>
      <c r="P113" s="1">
        <v>108</v>
      </c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  <c r="AR113" s="19"/>
    </row>
    <row r="114" spans="1:44" s="20" customFormat="1" x14ac:dyDescent="0.25">
      <c r="A114" s="12"/>
      <c r="B114" s="62"/>
      <c r="C114" s="41" t="s">
        <v>12</v>
      </c>
      <c r="D114" s="34"/>
      <c r="E114" s="35" t="s">
        <v>127</v>
      </c>
      <c r="F114" s="36" t="s">
        <v>137</v>
      </c>
      <c r="G114" s="34">
        <v>78</v>
      </c>
      <c r="H114" s="35" t="s">
        <v>138</v>
      </c>
      <c r="I114" s="37">
        <v>5372.5469999999996</v>
      </c>
      <c r="J114" s="19" t="s">
        <v>210</v>
      </c>
      <c r="K114" s="61">
        <v>5571.6040000000003</v>
      </c>
      <c r="L114" s="39">
        <f t="shared" si="5"/>
        <v>-1166.4459999999999</v>
      </c>
      <c r="M114" s="19"/>
      <c r="N114" s="19"/>
      <c r="O114" s="38">
        <v>5512.3459999999995</v>
      </c>
      <c r="P114" s="1">
        <v>109</v>
      </c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</row>
    <row r="115" spans="1:44" s="20" customFormat="1" x14ac:dyDescent="0.25">
      <c r="A115" s="12"/>
      <c r="B115" s="62"/>
      <c r="C115" s="41" t="s">
        <v>12</v>
      </c>
      <c r="D115" s="34"/>
      <c r="E115" s="35" t="s">
        <v>127</v>
      </c>
      <c r="F115" s="36" t="s">
        <v>139</v>
      </c>
      <c r="G115" s="34">
        <v>79</v>
      </c>
      <c r="H115" s="35" t="s">
        <v>17</v>
      </c>
      <c r="I115" s="37">
        <v>5345.598</v>
      </c>
      <c r="J115" s="19"/>
      <c r="K115" s="51">
        <v>5677.9009999999998</v>
      </c>
      <c r="L115" s="39">
        <f t="shared" si="5"/>
        <v>0</v>
      </c>
      <c r="M115" s="19"/>
      <c r="N115" s="19"/>
      <c r="O115" s="38">
        <v>5446.1980000000003</v>
      </c>
      <c r="P115" s="1">
        <v>110</v>
      </c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  <c r="AQ115" s="19"/>
      <c r="AR115" s="19"/>
    </row>
    <row r="116" spans="1:44" s="20" customFormat="1" x14ac:dyDescent="0.25">
      <c r="A116" s="12"/>
      <c r="B116" s="63"/>
      <c r="C116" s="64" t="s">
        <v>12</v>
      </c>
      <c r="D116" s="63">
        <v>14</v>
      </c>
      <c r="E116" s="46" t="s">
        <v>140</v>
      </c>
      <c r="F116" s="47" t="s">
        <v>141</v>
      </c>
      <c r="G116" s="32">
        <v>80</v>
      </c>
      <c r="H116" s="46" t="s">
        <v>63</v>
      </c>
      <c r="I116" s="48">
        <v>5417.2640000000001</v>
      </c>
      <c r="J116" s="19"/>
      <c r="K116" s="51">
        <v>5275.8969999999999</v>
      </c>
      <c r="L116" s="39">
        <f t="shared" si="5"/>
        <v>0</v>
      </c>
      <c r="M116" s="19"/>
      <c r="N116" s="19"/>
      <c r="O116" s="38">
        <v>5537.86</v>
      </c>
      <c r="P116" s="1">
        <v>111</v>
      </c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  <c r="AQ116" s="19"/>
      <c r="AR116" s="19"/>
    </row>
    <row r="117" spans="1:44" s="20" customFormat="1" x14ac:dyDescent="0.25">
      <c r="A117" s="12"/>
      <c r="B117" s="63">
        <v>9</v>
      </c>
      <c r="C117" s="64" t="s">
        <v>12</v>
      </c>
      <c r="D117" s="63"/>
      <c r="E117" s="46" t="s">
        <v>140</v>
      </c>
      <c r="F117" s="47" t="s">
        <v>142</v>
      </c>
      <c r="G117" s="32">
        <v>81</v>
      </c>
      <c r="H117" s="46" t="s">
        <v>143</v>
      </c>
      <c r="I117" s="48">
        <v>5518.06</v>
      </c>
      <c r="J117" s="19"/>
      <c r="K117" s="51">
        <v>5328.8010000000004</v>
      </c>
      <c r="L117" s="39">
        <f t="shared" si="5"/>
        <v>0</v>
      </c>
      <c r="M117" s="19"/>
      <c r="N117" s="19"/>
      <c r="O117" s="38">
        <v>5598.8230000000003</v>
      </c>
      <c r="P117" s="1">
        <v>112</v>
      </c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  <c r="AQ117" s="19"/>
      <c r="AR117" s="19"/>
    </row>
    <row r="118" spans="1:44" s="20" customFormat="1" x14ac:dyDescent="0.25">
      <c r="A118" s="12"/>
      <c r="B118" s="63"/>
      <c r="C118" s="64" t="s">
        <v>12</v>
      </c>
      <c r="D118" s="63"/>
      <c r="E118" s="46" t="s">
        <v>140</v>
      </c>
      <c r="F118" s="47" t="s">
        <v>144</v>
      </c>
      <c r="G118" s="32">
        <v>82</v>
      </c>
      <c r="H118" s="46" t="s">
        <v>17</v>
      </c>
      <c r="I118" s="48">
        <v>5542.69</v>
      </c>
      <c r="J118" s="19"/>
      <c r="K118" s="51">
        <v>5454.5739999999996</v>
      </c>
      <c r="L118" s="39">
        <f t="shared" si="5"/>
        <v>0</v>
      </c>
      <c r="M118" s="19"/>
      <c r="N118" s="19"/>
      <c r="O118" s="38">
        <v>5363.3249999999998</v>
      </c>
      <c r="P118" s="1">
        <v>113</v>
      </c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  <c r="AM118" s="19"/>
      <c r="AN118" s="19"/>
      <c r="AO118" s="19"/>
      <c r="AP118" s="19"/>
      <c r="AQ118" s="19"/>
      <c r="AR118" s="19"/>
    </row>
    <row r="119" spans="1:44" s="20" customFormat="1" x14ac:dyDescent="0.25">
      <c r="A119" s="12"/>
      <c r="B119" s="63"/>
      <c r="C119" s="41" t="s">
        <v>12</v>
      </c>
      <c r="D119" s="34">
        <v>15</v>
      </c>
      <c r="E119" s="35" t="s">
        <v>145</v>
      </c>
      <c r="F119" s="36" t="s">
        <v>146</v>
      </c>
      <c r="G119" s="34">
        <v>83</v>
      </c>
      <c r="H119" s="35" t="s">
        <v>134</v>
      </c>
      <c r="I119" s="37">
        <v>5516.5230000000001</v>
      </c>
      <c r="J119" s="19"/>
      <c r="K119" s="51">
        <v>5540.45</v>
      </c>
      <c r="L119" s="39">
        <f t="shared" si="5"/>
        <v>0</v>
      </c>
      <c r="M119" s="19"/>
      <c r="N119" s="19"/>
      <c r="O119" s="38">
        <v>5684.1769999999997</v>
      </c>
      <c r="P119" s="1">
        <v>114</v>
      </c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19"/>
      <c r="AR119" s="19"/>
    </row>
    <row r="120" spans="1:44" s="20" customFormat="1" x14ac:dyDescent="0.25">
      <c r="A120" s="12"/>
      <c r="B120" s="44"/>
      <c r="C120" s="41" t="s">
        <v>12</v>
      </c>
      <c r="D120" s="34"/>
      <c r="E120" s="35" t="s">
        <v>145</v>
      </c>
      <c r="F120" s="36" t="s">
        <v>147</v>
      </c>
      <c r="G120" s="34">
        <v>84</v>
      </c>
      <c r="H120" s="35" t="s">
        <v>17</v>
      </c>
      <c r="I120" s="37">
        <v>5688.9059999999999</v>
      </c>
      <c r="J120" s="19"/>
      <c r="K120" s="51">
        <v>5676.4750000000004</v>
      </c>
      <c r="L120" s="39">
        <f t="shared" si="5"/>
        <v>0</v>
      </c>
      <c r="M120" s="19"/>
      <c r="N120" s="19"/>
      <c r="O120" s="38">
        <v>5574.3249999999998</v>
      </c>
      <c r="P120" s="1">
        <v>115</v>
      </c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  <c r="AM120" s="19"/>
      <c r="AN120" s="19"/>
      <c r="AO120" s="19"/>
      <c r="AP120" s="19"/>
      <c r="AQ120" s="19"/>
      <c r="AR120" s="19"/>
    </row>
    <row r="121" spans="1:44" s="20" customFormat="1" x14ac:dyDescent="0.25">
      <c r="A121" s="12"/>
      <c r="B121" s="44"/>
      <c r="C121" s="41" t="s">
        <v>12</v>
      </c>
      <c r="D121" s="34"/>
      <c r="E121" s="35" t="s">
        <v>145</v>
      </c>
      <c r="F121" s="36" t="s">
        <v>148</v>
      </c>
      <c r="G121" s="34">
        <v>85</v>
      </c>
      <c r="H121" s="35" t="s">
        <v>15</v>
      </c>
      <c r="I121" s="55">
        <f>5478.203-473.502</f>
        <v>5004.701</v>
      </c>
      <c r="J121" s="19"/>
      <c r="K121" s="51">
        <v>5504.7879999999996</v>
      </c>
      <c r="L121" s="39">
        <f t="shared" si="5"/>
        <v>0</v>
      </c>
      <c r="M121" s="19"/>
      <c r="N121" s="19"/>
      <c r="O121" s="38">
        <v>5644.5389999999998</v>
      </c>
      <c r="P121" s="1">
        <v>116</v>
      </c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  <c r="AM121" s="19"/>
      <c r="AN121" s="19"/>
      <c r="AO121" s="19"/>
      <c r="AP121" s="19"/>
      <c r="AQ121" s="19"/>
      <c r="AR121" s="19"/>
    </row>
    <row r="122" spans="1:44" s="20" customFormat="1" x14ac:dyDescent="0.25">
      <c r="A122" s="12"/>
      <c r="B122" s="44"/>
      <c r="C122" s="41" t="s">
        <v>12</v>
      </c>
      <c r="D122" s="34"/>
      <c r="E122" s="35" t="s">
        <v>145</v>
      </c>
      <c r="F122" s="36" t="s">
        <v>149</v>
      </c>
      <c r="G122" s="34">
        <v>86</v>
      </c>
      <c r="H122" s="35" t="s">
        <v>131</v>
      </c>
      <c r="I122" s="37">
        <v>5572.7790000000005</v>
      </c>
      <c r="J122" s="19" t="s">
        <v>209</v>
      </c>
      <c r="K122" s="51">
        <v>5469.46</v>
      </c>
      <c r="L122" s="39">
        <f t="shared" si="5"/>
        <v>0</v>
      </c>
      <c r="M122" s="19"/>
      <c r="N122" s="19"/>
      <c r="O122" s="38">
        <v>5641.2939999999999</v>
      </c>
      <c r="P122" s="1">
        <v>117</v>
      </c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19"/>
      <c r="AQ122" s="19"/>
      <c r="AR122" s="19"/>
    </row>
    <row r="123" spans="1:44" s="20" customFormat="1" x14ac:dyDescent="0.25">
      <c r="A123" s="12"/>
      <c r="B123" s="44"/>
      <c r="C123" s="41" t="s">
        <v>12</v>
      </c>
      <c r="D123" s="34"/>
      <c r="E123" s="35" t="s">
        <v>145</v>
      </c>
      <c r="F123" s="36" t="s">
        <v>150</v>
      </c>
      <c r="G123" s="34">
        <v>87</v>
      </c>
      <c r="H123" s="35" t="s">
        <v>63</v>
      </c>
      <c r="I123" s="37">
        <v>5436.4769999999999</v>
      </c>
      <c r="J123" s="19"/>
      <c r="K123" s="51">
        <v>5531.0780000000004</v>
      </c>
      <c r="L123" s="39">
        <f t="shared" si="5"/>
        <v>0</v>
      </c>
      <c r="M123" s="19"/>
      <c r="N123" s="19"/>
      <c r="O123" s="38">
        <v>5133.2</v>
      </c>
      <c r="P123" s="1">
        <v>118</v>
      </c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  <c r="AQ123" s="19"/>
      <c r="AR123" s="19"/>
    </row>
    <row r="124" spans="1:44" s="20" customFormat="1" x14ac:dyDescent="0.25">
      <c r="A124" s="12"/>
      <c r="B124" s="44"/>
      <c r="C124" s="41" t="s">
        <v>12</v>
      </c>
      <c r="D124" s="34"/>
      <c r="E124" s="35" t="s">
        <v>145</v>
      </c>
      <c r="F124" s="36" t="s">
        <v>151</v>
      </c>
      <c r="G124" s="34">
        <v>88</v>
      </c>
      <c r="H124" s="35" t="s">
        <v>25</v>
      </c>
      <c r="I124" s="37">
        <v>5412.6059999999998</v>
      </c>
      <c r="J124" s="19"/>
      <c r="K124" s="51">
        <v>5541.3890000000001</v>
      </c>
      <c r="L124" s="39">
        <f t="shared" ref="L124:L131" si="6">I150-K124</f>
        <v>0</v>
      </c>
      <c r="M124" s="19"/>
      <c r="N124" s="19"/>
      <c r="O124" s="38">
        <v>5374.8450000000003</v>
      </c>
      <c r="P124" s="1">
        <v>119</v>
      </c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  <c r="AO124" s="19"/>
      <c r="AP124" s="19"/>
      <c r="AQ124" s="19"/>
      <c r="AR124" s="19"/>
    </row>
    <row r="125" spans="1:44" s="20" customFormat="1" x14ac:dyDescent="0.25">
      <c r="A125" s="12"/>
      <c r="B125" s="44"/>
      <c r="C125" s="41" t="s">
        <v>12</v>
      </c>
      <c r="D125" s="34"/>
      <c r="E125" s="35" t="s">
        <v>145</v>
      </c>
      <c r="F125" s="36" t="s">
        <v>152</v>
      </c>
      <c r="G125" s="34">
        <v>89</v>
      </c>
      <c r="H125" s="35" t="s">
        <v>27</v>
      </c>
      <c r="I125" s="37">
        <v>5599.7629999999999</v>
      </c>
      <c r="J125" s="19"/>
      <c r="K125" s="51">
        <v>5562.875</v>
      </c>
      <c r="L125" s="39">
        <f t="shared" si="6"/>
        <v>0</v>
      </c>
      <c r="M125" s="19"/>
      <c r="N125" s="19"/>
      <c r="O125" s="38">
        <v>5321.0219999999999</v>
      </c>
      <c r="P125" s="1">
        <v>120</v>
      </c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</row>
    <row r="126" spans="1:44" s="20" customFormat="1" x14ac:dyDescent="0.25">
      <c r="A126" s="12"/>
      <c r="B126" s="44"/>
      <c r="C126" s="41" t="s">
        <v>12</v>
      </c>
      <c r="D126" s="34"/>
      <c r="E126" s="35" t="s">
        <v>145</v>
      </c>
      <c r="F126" s="36" t="s">
        <v>153</v>
      </c>
      <c r="G126" s="34">
        <v>90</v>
      </c>
      <c r="H126" s="35" t="s">
        <v>45</v>
      </c>
      <c r="I126" s="37">
        <v>5568.1419999999998</v>
      </c>
      <c r="J126" s="19"/>
      <c r="K126" s="51">
        <v>5165.1610000000001</v>
      </c>
      <c r="L126" s="39">
        <f t="shared" si="6"/>
        <v>0</v>
      </c>
      <c r="M126" s="19"/>
      <c r="N126" s="19"/>
      <c r="O126" s="38">
        <v>5317.1949999999997</v>
      </c>
      <c r="P126" s="1">
        <v>121</v>
      </c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9"/>
      <c r="AM126" s="19"/>
      <c r="AN126" s="19"/>
      <c r="AO126" s="19"/>
      <c r="AP126" s="19"/>
      <c r="AQ126" s="19"/>
      <c r="AR126" s="19"/>
    </row>
    <row r="127" spans="1:44" s="20" customFormat="1" x14ac:dyDescent="0.25">
      <c r="A127" s="12"/>
      <c r="B127" s="44"/>
      <c r="C127" s="41" t="s">
        <v>12</v>
      </c>
      <c r="D127" s="34"/>
      <c r="E127" s="35" t="s">
        <v>145</v>
      </c>
      <c r="F127" s="36" t="s">
        <v>154</v>
      </c>
      <c r="G127" s="34">
        <v>91</v>
      </c>
      <c r="H127" s="35" t="s">
        <v>79</v>
      </c>
      <c r="I127" s="37">
        <v>5225.8950000000004</v>
      </c>
      <c r="J127" s="19"/>
      <c r="K127" s="51">
        <v>5253.4229999999998</v>
      </c>
      <c r="L127" s="39">
        <f t="shared" si="6"/>
        <v>0</v>
      </c>
      <c r="M127" s="19"/>
      <c r="N127" s="19"/>
      <c r="O127" s="38">
        <v>5430.8270000000002</v>
      </c>
      <c r="P127" s="1">
        <v>122</v>
      </c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  <c r="AQ127" s="19"/>
      <c r="AR127" s="19"/>
    </row>
    <row r="128" spans="1:44" s="20" customFormat="1" x14ac:dyDescent="0.25">
      <c r="A128" s="12"/>
      <c r="B128" s="44">
        <v>10</v>
      </c>
      <c r="C128" s="41" t="s">
        <v>12</v>
      </c>
      <c r="D128" s="34"/>
      <c r="E128" s="35" t="s">
        <v>145</v>
      </c>
      <c r="F128" s="36" t="s">
        <v>155</v>
      </c>
      <c r="G128" s="34">
        <v>92</v>
      </c>
      <c r="H128" s="35" t="s">
        <v>131</v>
      </c>
      <c r="I128" s="37">
        <v>5499.1049999999996</v>
      </c>
      <c r="J128" s="19"/>
      <c r="K128" s="51">
        <v>5540.3289999999997</v>
      </c>
      <c r="L128" s="39">
        <f t="shared" si="6"/>
        <v>0</v>
      </c>
      <c r="M128" s="19"/>
      <c r="N128" s="19"/>
      <c r="O128" s="38">
        <v>5201.0569999999998</v>
      </c>
      <c r="P128" s="1">
        <v>123</v>
      </c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  <c r="AQ128" s="19"/>
      <c r="AR128" s="19"/>
    </row>
    <row r="129" spans="1:44" s="20" customFormat="1" x14ac:dyDescent="0.25">
      <c r="A129" s="12"/>
      <c r="B129" s="44"/>
      <c r="C129" s="45" t="s">
        <v>12</v>
      </c>
      <c r="D129" s="32">
        <v>16</v>
      </c>
      <c r="E129" s="46" t="s">
        <v>156</v>
      </c>
      <c r="F129" s="47" t="s">
        <v>157</v>
      </c>
      <c r="G129" s="32">
        <v>93</v>
      </c>
      <c r="H129" s="46" t="s">
        <v>15</v>
      </c>
      <c r="I129" s="48">
        <v>5449.6750000000002</v>
      </c>
      <c r="J129" s="19"/>
      <c r="K129" s="51">
        <v>5501.2089999999998</v>
      </c>
      <c r="L129" s="39">
        <f t="shared" si="6"/>
        <v>0</v>
      </c>
      <c r="M129" s="19"/>
      <c r="N129" s="19"/>
      <c r="O129" s="38">
        <v>5343.92</v>
      </c>
      <c r="P129" s="1">
        <v>124</v>
      </c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19"/>
      <c r="AR129" s="19"/>
    </row>
    <row r="130" spans="1:44" s="20" customFormat="1" x14ac:dyDescent="0.25">
      <c r="A130" s="12"/>
      <c r="B130" s="44"/>
      <c r="C130" s="45" t="s">
        <v>12</v>
      </c>
      <c r="D130" s="32"/>
      <c r="E130" s="46" t="s">
        <v>156</v>
      </c>
      <c r="F130" s="47" t="s">
        <v>158</v>
      </c>
      <c r="G130" s="32">
        <v>94</v>
      </c>
      <c r="H130" s="46" t="s">
        <v>17</v>
      </c>
      <c r="I130" s="48">
        <v>5346.22</v>
      </c>
      <c r="J130" s="19"/>
      <c r="K130" s="51">
        <v>5660.8649999999998</v>
      </c>
      <c r="L130" s="39">
        <f t="shared" si="6"/>
        <v>0</v>
      </c>
      <c r="M130" s="19"/>
      <c r="N130" s="19"/>
      <c r="O130" s="38">
        <v>5504.4610000000002</v>
      </c>
      <c r="P130" s="1">
        <v>125</v>
      </c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19"/>
      <c r="AR130" s="19"/>
    </row>
    <row r="131" spans="1:44" s="20" customFormat="1" x14ac:dyDescent="0.25">
      <c r="A131" s="12"/>
      <c r="B131" s="44"/>
      <c r="C131" s="41" t="s">
        <v>12</v>
      </c>
      <c r="D131" s="34">
        <v>17</v>
      </c>
      <c r="E131" s="35" t="s">
        <v>159</v>
      </c>
      <c r="F131" s="36" t="s">
        <v>160</v>
      </c>
      <c r="G131" s="34">
        <v>95</v>
      </c>
      <c r="H131" s="35" t="s">
        <v>161</v>
      </c>
      <c r="I131" s="37">
        <v>5523.5680000000002</v>
      </c>
      <c r="J131" s="19"/>
      <c r="K131" s="65">
        <v>5451.5339999999997</v>
      </c>
      <c r="L131" s="39">
        <f t="shared" si="6"/>
        <v>0</v>
      </c>
      <c r="M131" s="19"/>
      <c r="N131" s="19"/>
      <c r="O131" s="38">
        <v>5729.92</v>
      </c>
      <c r="P131" s="1">
        <v>126</v>
      </c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  <c r="AR131" s="19"/>
    </row>
    <row r="132" spans="1:44" s="20" customFormat="1" x14ac:dyDescent="0.25">
      <c r="A132" s="12"/>
      <c r="B132" s="44"/>
      <c r="C132" s="41" t="s">
        <v>12</v>
      </c>
      <c r="D132" s="34"/>
      <c r="E132" s="35" t="s">
        <v>159</v>
      </c>
      <c r="F132" s="36" t="s">
        <v>162</v>
      </c>
      <c r="G132" s="34">
        <v>96</v>
      </c>
      <c r="H132" s="35" t="s">
        <v>17</v>
      </c>
      <c r="I132" s="55">
        <f>5287.855-316.738</f>
        <v>4971.1169999999993</v>
      </c>
      <c r="J132" s="19"/>
      <c r="K132" s="65"/>
      <c r="L132" s="39"/>
      <c r="M132" s="19"/>
      <c r="N132" s="19"/>
      <c r="O132" s="38">
        <v>5372.5469999999996</v>
      </c>
      <c r="P132" s="1">
        <v>127</v>
      </c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19"/>
      <c r="AR132" s="19"/>
    </row>
    <row r="133" spans="1:44" s="20" customFormat="1" x14ac:dyDescent="0.25">
      <c r="A133" s="12"/>
      <c r="B133" s="44"/>
      <c r="C133" s="41" t="s">
        <v>12</v>
      </c>
      <c r="D133" s="34"/>
      <c r="E133" s="35" t="s">
        <v>159</v>
      </c>
      <c r="F133" s="36" t="s">
        <v>163</v>
      </c>
      <c r="G133" s="34">
        <v>97</v>
      </c>
      <c r="H133" s="35" t="s">
        <v>19</v>
      </c>
      <c r="I133" s="37">
        <v>5595.491</v>
      </c>
      <c r="J133" s="19"/>
      <c r="K133" s="19"/>
      <c r="L133" s="39">
        <f>SUM(L6:L132)</f>
        <v>-7179.0630000000001</v>
      </c>
      <c r="M133" s="19"/>
      <c r="N133" s="19"/>
      <c r="O133" s="38">
        <v>5345.598</v>
      </c>
      <c r="P133" s="1">
        <v>128</v>
      </c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  <c r="AR133" s="19"/>
    </row>
    <row r="134" spans="1:44" s="20" customFormat="1" x14ac:dyDescent="0.25">
      <c r="A134" s="12"/>
      <c r="B134" s="44"/>
      <c r="C134" s="41" t="s">
        <v>12</v>
      </c>
      <c r="D134" s="34"/>
      <c r="E134" s="35" t="s">
        <v>159</v>
      </c>
      <c r="F134" s="36" t="s">
        <v>164</v>
      </c>
      <c r="G134" s="34">
        <v>98</v>
      </c>
      <c r="H134" s="35" t="s">
        <v>165</v>
      </c>
      <c r="I134" s="37">
        <v>5258.3180000000002</v>
      </c>
      <c r="J134" s="19" t="s">
        <v>202</v>
      </c>
      <c r="K134" s="19" t="s">
        <v>0</v>
      </c>
      <c r="L134" s="39"/>
      <c r="O134" s="38">
        <v>5784.3019999999997</v>
      </c>
      <c r="P134" s="1">
        <v>129</v>
      </c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</row>
    <row r="135" spans="1:44" s="20" customFormat="1" x14ac:dyDescent="0.25">
      <c r="B135" s="44"/>
      <c r="C135" s="41" t="s">
        <v>12</v>
      </c>
      <c r="D135" s="34"/>
      <c r="E135" s="35" t="s">
        <v>159</v>
      </c>
      <c r="F135" s="36" t="s">
        <v>166</v>
      </c>
      <c r="G135" s="34">
        <v>99</v>
      </c>
      <c r="H135" s="35" t="s">
        <v>113</v>
      </c>
      <c r="I135" s="37">
        <v>5293.9409999999998</v>
      </c>
      <c r="J135" s="3">
        <v>5485</v>
      </c>
      <c r="K135" s="38">
        <v>5518.59</v>
      </c>
      <c r="O135" s="38">
        <v>5087.3019999999997</v>
      </c>
      <c r="P135" s="1">
        <v>130</v>
      </c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</row>
    <row r="136" spans="1:44" s="20" customFormat="1" x14ac:dyDescent="0.25">
      <c r="B136" s="44"/>
      <c r="C136" s="41" t="s">
        <v>12</v>
      </c>
      <c r="D136" s="34"/>
      <c r="E136" s="35" t="s">
        <v>159</v>
      </c>
      <c r="F136" s="36" t="s">
        <v>167</v>
      </c>
      <c r="G136" s="34">
        <v>100</v>
      </c>
      <c r="H136" s="35" t="s">
        <v>17</v>
      </c>
      <c r="I136" s="37">
        <v>5552.4880000000003</v>
      </c>
      <c r="J136" s="3">
        <v>5485</v>
      </c>
      <c r="K136" s="38">
        <v>4566.2120000000004</v>
      </c>
      <c r="O136" s="38">
        <v>5174.1869999999999</v>
      </c>
      <c r="P136" s="1">
        <v>131</v>
      </c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19"/>
      <c r="AR136" s="19"/>
    </row>
    <row r="137" spans="1:44" s="20" customFormat="1" x14ac:dyDescent="0.25">
      <c r="B137" s="44">
        <v>11</v>
      </c>
      <c r="C137" s="45" t="s">
        <v>12</v>
      </c>
      <c r="D137" s="32">
        <v>18</v>
      </c>
      <c r="E137" s="66" t="s">
        <v>168</v>
      </c>
      <c r="F137" s="47" t="s">
        <v>169</v>
      </c>
      <c r="G137" s="32">
        <v>101</v>
      </c>
      <c r="H137" s="46" t="s">
        <v>165</v>
      </c>
      <c r="I137" s="48">
        <v>5128.2960000000003</v>
      </c>
      <c r="J137" s="3">
        <v>5485</v>
      </c>
      <c r="K137" s="38">
        <v>5532.0860000000002</v>
      </c>
      <c r="O137" s="38">
        <v>4877.7380000000003</v>
      </c>
      <c r="P137" s="1">
        <v>132</v>
      </c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19"/>
      <c r="AR137" s="19"/>
    </row>
    <row r="138" spans="1:44" s="20" customFormat="1" x14ac:dyDescent="0.25">
      <c r="B138" s="44"/>
      <c r="C138" s="45" t="s">
        <v>12</v>
      </c>
      <c r="D138" s="32"/>
      <c r="E138" s="66" t="s">
        <v>168</v>
      </c>
      <c r="F138" s="47" t="s">
        <v>170</v>
      </c>
      <c r="G138" s="32">
        <v>102</v>
      </c>
      <c r="H138" s="46" t="s">
        <v>19</v>
      </c>
      <c r="I138" s="48">
        <v>5646.3819999999996</v>
      </c>
      <c r="J138" s="6">
        <v>5233</v>
      </c>
      <c r="K138" s="38">
        <v>5563.576</v>
      </c>
      <c r="O138" s="38">
        <v>1617.3409999999999</v>
      </c>
      <c r="P138" s="1">
        <v>133</v>
      </c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19"/>
      <c r="AR138" s="19"/>
    </row>
    <row r="139" spans="1:44" s="20" customFormat="1" x14ac:dyDescent="0.25">
      <c r="B139" s="44"/>
      <c r="C139" s="45" t="s">
        <v>12</v>
      </c>
      <c r="D139" s="32"/>
      <c r="E139" s="66" t="s">
        <v>168</v>
      </c>
      <c r="F139" s="47" t="s">
        <v>171</v>
      </c>
      <c r="G139" s="32">
        <v>103</v>
      </c>
      <c r="H139" s="46" t="s">
        <v>27</v>
      </c>
      <c r="I139" s="48">
        <v>5534.2629999999999</v>
      </c>
      <c r="J139" s="6">
        <v>5236</v>
      </c>
      <c r="K139" s="67">
        <v>5501.3729999999996</v>
      </c>
      <c r="O139" s="51">
        <v>5417.2640000000001</v>
      </c>
      <c r="P139" s="1">
        <v>134</v>
      </c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19"/>
      <c r="AR139" s="19"/>
    </row>
    <row r="140" spans="1:44" s="20" customFormat="1" x14ac:dyDescent="0.25">
      <c r="B140" s="44"/>
      <c r="C140" s="45" t="s">
        <v>12</v>
      </c>
      <c r="D140" s="32"/>
      <c r="E140" s="66" t="s">
        <v>168</v>
      </c>
      <c r="F140" s="47" t="s">
        <v>172</v>
      </c>
      <c r="G140" s="32">
        <v>104</v>
      </c>
      <c r="H140" s="46" t="s">
        <v>161</v>
      </c>
      <c r="I140" s="60">
        <f>5571.604-1166.446</f>
        <v>4405.1580000000004</v>
      </c>
      <c r="J140" s="6">
        <v>5326</v>
      </c>
      <c r="K140" s="38">
        <v>4509.5519999999997</v>
      </c>
      <c r="O140" s="51">
        <v>5518.06</v>
      </c>
      <c r="P140" s="1">
        <v>135</v>
      </c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  <c r="AQ140" s="19"/>
      <c r="AR140" s="19"/>
    </row>
    <row r="141" spans="1:44" s="20" customFormat="1" x14ac:dyDescent="0.25">
      <c r="B141" s="44"/>
      <c r="C141" s="45" t="s">
        <v>12</v>
      </c>
      <c r="D141" s="32"/>
      <c r="E141" s="66" t="s">
        <v>168</v>
      </c>
      <c r="F141" s="47" t="s">
        <v>173</v>
      </c>
      <c r="G141" s="32">
        <v>105</v>
      </c>
      <c r="H141" s="46" t="s">
        <v>54</v>
      </c>
      <c r="I141" s="48">
        <v>5677.9009999999998</v>
      </c>
      <c r="J141" s="68">
        <v>5485</v>
      </c>
      <c r="K141" s="53">
        <v>5374.875</v>
      </c>
      <c r="O141" s="51">
        <v>5542.69</v>
      </c>
      <c r="P141" s="1">
        <v>136</v>
      </c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</row>
    <row r="142" spans="1:44" s="20" customFormat="1" x14ac:dyDescent="0.25">
      <c r="B142" s="44">
        <v>12</v>
      </c>
      <c r="C142" s="45" t="s">
        <v>12</v>
      </c>
      <c r="D142" s="32"/>
      <c r="E142" s="66" t="s">
        <v>168</v>
      </c>
      <c r="F142" s="47" t="s">
        <v>174</v>
      </c>
      <c r="G142" s="32">
        <v>106</v>
      </c>
      <c r="H142" s="46" t="s">
        <v>165</v>
      </c>
      <c r="I142" s="48">
        <v>5275.8969999999999</v>
      </c>
      <c r="J142" s="6">
        <v>5102</v>
      </c>
      <c r="K142" s="38">
        <v>5430.8050000000003</v>
      </c>
      <c r="O142" s="51">
        <v>5516.5230000000001</v>
      </c>
      <c r="P142" s="1">
        <v>137</v>
      </c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  <c r="AM142" s="19"/>
      <c r="AN142" s="19"/>
      <c r="AO142" s="19"/>
      <c r="AP142" s="19"/>
      <c r="AQ142" s="19"/>
      <c r="AR142" s="19"/>
    </row>
    <row r="143" spans="1:44" s="20" customFormat="1" x14ac:dyDescent="0.25">
      <c r="B143" s="44"/>
      <c r="C143" s="41" t="s">
        <v>12</v>
      </c>
      <c r="D143" s="34">
        <v>19</v>
      </c>
      <c r="E143" s="69" t="s">
        <v>175</v>
      </c>
      <c r="F143" s="36" t="s">
        <v>176</v>
      </c>
      <c r="G143" s="34">
        <v>107</v>
      </c>
      <c r="H143" s="35" t="s">
        <v>165</v>
      </c>
      <c r="I143" s="37">
        <v>5328.8010000000004</v>
      </c>
      <c r="J143" s="6">
        <v>5233</v>
      </c>
      <c r="K143" s="38">
        <v>5201.0569999999998</v>
      </c>
      <c r="O143" s="51">
        <v>5688.9059999999999</v>
      </c>
      <c r="P143" s="1">
        <v>138</v>
      </c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19"/>
      <c r="AQ143" s="19"/>
      <c r="AR143" s="19"/>
    </row>
    <row r="144" spans="1:44" s="20" customFormat="1" x14ac:dyDescent="0.25">
      <c r="B144" s="44"/>
      <c r="C144" s="41" t="s">
        <v>12</v>
      </c>
      <c r="D144" s="34"/>
      <c r="E144" s="69" t="s">
        <v>175</v>
      </c>
      <c r="F144" s="36" t="s">
        <v>177</v>
      </c>
      <c r="G144" s="34">
        <v>108</v>
      </c>
      <c r="H144" s="35" t="s">
        <v>63</v>
      </c>
      <c r="I144" s="37">
        <v>5454.5739999999996</v>
      </c>
      <c r="J144" s="6">
        <v>5305</v>
      </c>
      <c r="K144" s="38">
        <v>5345.598</v>
      </c>
      <c r="O144" s="51">
        <v>5487.2030000000004</v>
      </c>
      <c r="P144" s="1">
        <v>139</v>
      </c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  <c r="AM144" s="19"/>
      <c r="AN144" s="19"/>
      <c r="AO144" s="19"/>
      <c r="AP144" s="19"/>
      <c r="AQ144" s="19"/>
      <c r="AR144" s="19"/>
    </row>
    <row r="145" spans="2:44" s="20" customFormat="1" x14ac:dyDescent="0.25">
      <c r="B145" s="44"/>
      <c r="C145" s="41" t="s">
        <v>12</v>
      </c>
      <c r="D145" s="34"/>
      <c r="E145" s="69" t="s">
        <v>175</v>
      </c>
      <c r="F145" s="36" t="s">
        <v>178</v>
      </c>
      <c r="G145" s="34">
        <v>109</v>
      </c>
      <c r="H145" s="35" t="s">
        <v>131</v>
      </c>
      <c r="I145" s="37">
        <v>5540.45</v>
      </c>
      <c r="J145" s="3">
        <v>5485</v>
      </c>
      <c r="K145" s="51">
        <v>5542.69</v>
      </c>
      <c r="O145" s="51">
        <v>5572.7790000000005</v>
      </c>
      <c r="P145" s="1">
        <v>140</v>
      </c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  <c r="AM145" s="19"/>
      <c r="AN145" s="19"/>
      <c r="AO145" s="19"/>
      <c r="AP145" s="19"/>
      <c r="AQ145" s="19"/>
      <c r="AR145" s="19"/>
    </row>
    <row r="146" spans="2:44" s="20" customFormat="1" x14ac:dyDescent="0.25">
      <c r="B146" s="44"/>
      <c r="C146" s="41" t="s">
        <v>12</v>
      </c>
      <c r="D146" s="34"/>
      <c r="E146" s="69" t="s">
        <v>175</v>
      </c>
      <c r="F146" s="36" t="s">
        <v>179</v>
      </c>
      <c r="G146" s="34">
        <v>110</v>
      </c>
      <c r="H146" s="35" t="s">
        <v>19</v>
      </c>
      <c r="I146" s="37">
        <v>5676.4750000000004</v>
      </c>
      <c r="J146" s="6">
        <v>4823</v>
      </c>
      <c r="K146" s="51">
        <v>5688.9059999999999</v>
      </c>
      <c r="O146" s="51">
        <v>5436.4769999999999</v>
      </c>
      <c r="P146" s="1">
        <v>141</v>
      </c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19"/>
      <c r="AQ146" s="19"/>
      <c r="AR146" s="19"/>
    </row>
    <row r="147" spans="2:44" s="20" customFormat="1" x14ac:dyDescent="0.25">
      <c r="B147" s="44"/>
      <c r="C147" s="41" t="s">
        <v>12</v>
      </c>
      <c r="D147" s="34"/>
      <c r="E147" s="69" t="s">
        <v>175</v>
      </c>
      <c r="F147" s="36" t="s">
        <v>180</v>
      </c>
      <c r="G147" s="34">
        <v>111</v>
      </c>
      <c r="H147" s="35" t="s">
        <v>54</v>
      </c>
      <c r="I147" s="37">
        <v>5504.7879999999996</v>
      </c>
      <c r="J147" s="3">
        <v>5485</v>
      </c>
      <c r="K147" s="38">
        <v>5346.22</v>
      </c>
      <c r="O147" s="51">
        <v>5412.6059999999998</v>
      </c>
      <c r="P147" s="1">
        <v>142</v>
      </c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  <c r="AM147" s="19"/>
      <c r="AN147" s="19"/>
      <c r="AO147" s="19"/>
      <c r="AP147" s="19"/>
      <c r="AQ147" s="19"/>
      <c r="AR147" s="19"/>
    </row>
    <row r="148" spans="2:44" s="20" customFormat="1" x14ac:dyDescent="0.25">
      <c r="B148" s="44"/>
      <c r="C148" s="41" t="s">
        <v>12</v>
      </c>
      <c r="D148" s="34"/>
      <c r="E148" s="69" t="s">
        <v>175</v>
      </c>
      <c r="F148" s="36" t="s">
        <v>181</v>
      </c>
      <c r="G148" s="34">
        <v>112</v>
      </c>
      <c r="H148" s="35" t="s">
        <v>161</v>
      </c>
      <c r="I148" s="37">
        <v>5469.46</v>
      </c>
      <c r="J148" s="68">
        <v>5485</v>
      </c>
      <c r="K148" s="50">
        <v>5287.8549999999996</v>
      </c>
      <c r="O148" s="51">
        <v>5599.7629999999999</v>
      </c>
      <c r="P148" s="1">
        <v>143</v>
      </c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  <c r="AM148" s="19"/>
      <c r="AN148" s="19"/>
      <c r="AO148" s="19"/>
      <c r="AP148" s="19"/>
      <c r="AQ148" s="19"/>
      <c r="AR148" s="19"/>
    </row>
    <row r="149" spans="2:44" s="20" customFormat="1" x14ac:dyDescent="0.25">
      <c r="B149" s="44"/>
      <c r="C149" s="41" t="s">
        <v>12</v>
      </c>
      <c r="D149" s="34"/>
      <c r="E149" s="69" t="s">
        <v>175</v>
      </c>
      <c r="F149" s="36" t="s">
        <v>182</v>
      </c>
      <c r="G149" s="34">
        <v>113</v>
      </c>
      <c r="H149" s="35" t="s">
        <v>45</v>
      </c>
      <c r="I149" s="37">
        <v>5531.0780000000004</v>
      </c>
      <c r="J149" s="3">
        <v>5485</v>
      </c>
      <c r="K149" s="38">
        <v>5552.4880000000003</v>
      </c>
      <c r="O149" s="51">
        <v>5568.1419999999998</v>
      </c>
      <c r="P149" s="1">
        <v>144</v>
      </c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19"/>
      <c r="AQ149" s="19"/>
      <c r="AR149" s="19"/>
    </row>
    <row r="150" spans="2:44" s="20" customFormat="1" x14ac:dyDescent="0.25">
      <c r="B150" s="44"/>
      <c r="C150" s="41" t="s">
        <v>12</v>
      </c>
      <c r="D150" s="34"/>
      <c r="E150" s="69" t="s">
        <v>175</v>
      </c>
      <c r="F150" s="36" t="s">
        <v>183</v>
      </c>
      <c r="G150" s="34">
        <v>114</v>
      </c>
      <c r="H150" s="35" t="s">
        <v>184</v>
      </c>
      <c r="I150" s="37">
        <v>5541.3890000000001</v>
      </c>
      <c r="J150" s="19"/>
      <c r="K150" s="70"/>
      <c r="L150" s="39"/>
      <c r="M150" s="19"/>
      <c r="N150" s="19"/>
      <c r="O150" s="51">
        <v>5225.8950000000004</v>
      </c>
      <c r="P150" s="1">
        <v>145</v>
      </c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  <c r="AM150" s="19"/>
      <c r="AN150" s="19"/>
      <c r="AO150" s="19"/>
      <c r="AP150" s="19"/>
      <c r="AQ150" s="19"/>
      <c r="AR150" s="19"/>
    </row>
    <row r="151" spans="2:44" s="20" customFormat="1" x14ac:dyDescent="0.25">
      <c r="B151" s="44"/>
      <c r="C151" s="41" t="s">
        <v>12</v>
      </c>
      <c r="D151" s="34"/>
      <c r="E151" s="69" t="s">
        <v>175</v>
      </c>
      <c r="F151" s="36" t="s">
        <v>185</v>
      </c>
      <c r="G151" s="34">
        <v>115</v>
      </c>
      <c r="H151" s="35" t="s">
        <v>27</v>
      </c>
      <c r="I151" s="37">
        <v>5562.875</v>
      </c>
      <c r="J151" s="50">
        <v>5684.1769999999997</v>
      </c>
      <c r="K151" s="71"/>
      <c r="L151" s="71"/>
      <c r="O151" s="51">
        <v>5365.1260000000002</v>
      </c>
      <c r="P151" s="1">
        <v>146</v>
      </c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9"/>
      <c r="AM151" s="19"/>
      <c r="AN151" s="19"/>
      <c r="AO151" s="19"/>
      <c r="AP151" s="19"/>
      <c r="AQ151" s="19"/>
      <c r="AR151" s="19"/>
    </row>
    <row r="152" spans="2:44" s="20" customFormat="1" x14ac:dyDescent="0.25">
      <c r="B152" s="44"/>
      <c r="C152" s="45" t="s">
        <v>12</v>
      </c>
      <c r="D152" s="32">
        <v>20</v>
      </c>
      <c r="E152" s="66" t="s">
        <v>186</v>
      </c>
      <c r="F152" s="47" t="s">
        <v>187</v>
      </c>
      <c r="G152" s="32">
        <v>116</v>
      </c>
      <c r="H152" s="46" t="s">
        <v>165</v>
      </c>
      <c r="I152" s="48">
        <v>5165.1610000000001</v>
      </c>
      <c r="J152" s="72">
        <v>4937.1930000000002</v>
      </c>
      <c r="K152" s="71"/>
      <c r="L152" s="73" t="s">
        <v>211</v>
      </c>
      <c r="O152" s="38">
        <v>4937.1930000000002</v>
      </c>
      <c r="P152" s="1">
        <v>147</v>
      </c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19"/>
      <c r="AQ152" s="19"/>
      <c r="AR152" s="19"/>
    </row>
    <row r="153" spans="2:44" s="20" customFormat="1" x14ac:dyDescent="0.25">
      <c r="B153" s="44"/>
      <c r="C153" s="45" t="s">
        <v>12</v>
      </c>
      <c r="D153" s="32"/>
      <c r="E153" s="66" t="s">
        <v>186</v>
      </c>
      <c r="F153" s="47" t="s">
        <v>188</v>
      </c>
      <c r="G153" s="32">
        <v>117</v>
      </c>
      <c r="H153" s="46" t="s">
        <v>63</v>
      </c>
      <c r="I153" s="48">
        <v>5253.4229999999998</v>
      </c>
      <c r="J153" s="43">
        <v>5577.4</v>
      </c>
      <c r="K153" s="71"/>
      <c r="L153" s="73" t="s">
        <v>211</v>
      </c>
      <c r="O153" s="38">
        <v>5499.1049999999996</v>
      </c>
      <c r="P153" s="1">
        <v>148</v>
      </c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9"/>
      <c r="AM153" s="19"/>
      <c r="AN153" s="19"/>
      <c r="AO153" s="19"/>
      <c r="AP153" s="19"/>
      <c r="AQ153" s="19"/>
      <c r="AR153" s="19"/>
    </row>
    <row r="154" spans="2:44" s="20" customFormat="1" x14ac:dyDescent="0.25">
      <c r="B154" s="44"/>
      <c r="C154" s="45" t="s">
        <v>12</v>
      </c>
      <c r="D154" s="32"/>
      <c r="E154" s="66" t="s">
        <v>186</v>
      </c>
      <c r="F154" s="47" t="s">
        <v>189</v>
      </c>
      <c r="G154" s="32">
        <v>118</v>
      </c>
      <c r="H154" s="46" t="s">
        <v>19</v>
      </c>
      <c r="I154" s="48">
        <v>5540.3289999999997</v>
      </c>
      <c r="J154" s="19"/>
      <c r="K154" s="70"/>
      <c r="L154" s="39"/>
      <c r="M154" s="19"/>
      <c r="N154" s="19"/>
      <c r="O154" s="38">
        <v>5449.6750000000002</v>
      </c>
      <c r="P154" s="1">
        <v>149</v>
      </c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9"/>
      <c r="AM154" s="19"/>
      <c r="AN154" s="19"/>
      <c r="AO154" s="19"/>
      <c r="AP154" s="19"/>
      <c r="AQ154" s="19"/>
      <c r="AR154" s="19"/>
    </row>
    <row r="155" spans="2:44" s="20" customFormat="1" x14ac:dyDescent="0.25">
      <c r="B155" s="44"/>
      <c r="C155" s="45" t="s">
        <v>12</v>
      </c>
      <c r="D155" s="32"/>
      <c r="E155" s="66" t="s">
        <v>186</v>
      </c>
      <c r="F155" s="47" t="s">
        <v>190</v>
      </c>
      <c r="G155" s="32">
        <v>119</v>
      </c>
      <c r="H155" s="46" t="s">
        <v>54</v>
      </c>
      <c r="I155" s="48">
        <v>5501.2089999999998</v>
      </c>
      <c r="J155" s="38">
        <v>5519.9750000000004</v>
      </c>
      <c r="L155" s="73" t="s">
        <v>211</v>
      </c>
      <c r="O155" s="38">
        <v>5346.22</v>
      </c>
      <c r="P155" s="1">
        <v>150</v>
      </c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19"/>
      <c r="AQ155" s="19"/>
      <c r="AR155" s="19"/>
    </row>
    <row r="156" spans="2:44" s="20" customFormat="1" x14ac:dyDescent="0.25">
      <c r="B156" s="44"/>
      <c r="C156" s="45" t="s">
        <v>12</v>
      </c>
      <c r="D156" s="32"/>
      <c r="E156" s="66" t="s">
        <v>186</v>
      </c>
      <c r="F156" s="47" t="s">
        <v>191</v>
      </c>
      <c r="G156" s="32">
        <v>120</v>
      </c>
      <c r="H156" s="46" t="s">
        <v>143</v>
      </c>
      <c r="I156" s="48">
        <v>5660.8649999999998</v>
      </c>
      <c r="J156" s="38">
        <v>5591.0640000000003</v>
      </c>
      <c r="K156" s="74"/>
      <c r="L156" s="73" t="s">
        <v>211</v>
      </c>
      <c r="O156" s="38">
        <v>5523.5680000000002</v>
      </c>
      <c r="P156" s="1">
        <v>151</v>
      </c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  <c r="AM156" s="19"/>
      <c r="AN156" s="19"/>
      <c r="AO156" s="19"/>
      <c r="AP156" s="19"/>
      <c r="AQ156" s="19"/>
      <c r="AR156" s="19"/>
    </row>
    <row r="157" spans="2:44" s="20" customFormat="1" x14ac:dyDescent="0.25">
      <c r="B157" s="44"/>
      <c r="C157" s="45" t="s">
        <v>12</v>
      </c>
      <c r="D157" s="32"/>
      <c r="E157" s="66" t="s">
        <v>186</v>
      </c>
      <c r="F157" s="47" t="s">
        <v>192</v>
      </c>
      <c r="G157" s="32">
        <v>121</v>
      </c>
      <c r="H157" s="46" t="s">
        <v>45</v>
      </c>
      <c r="I157" s="48">
        <v>5451.5339999999997</v>
      </c>
      <c r="J157" s="50">
        <v>5415.0469999999996</v>
      </c>
      <c r="K157" s="55">
        <f>5478.203-473.502</f>
        <v>5004.701</v>
      </c>
      <c r="L157" s="71"/>
      <c r="O157" s="38">
        <v>5287.8549999999996</v>
      </c>
      <c r="P157" s="1">
        <v>152</v>
      </c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  <c r="AM157" s="19"/>
      <c r="AN157" s="19"/>
      <c r="AO157" s="19"/>
      <c r="AP157" s="19"/>
      <c r="AQ157" s="19"/>
      <c r="AR157" s="19"/>
    </row>
    <row r="158" spans="2:44" s="20" customFormat="1" x14ac:dyDescent="0.25">
      <c r="B158" s="75"/>
      <c r="C158" s="76"/>
      <c r="D158" s="77"/>
      <c r="E158" s="78"/>
      <c r="F158" s="79"/>
      <c r="G158" s="80"/>
      <c r="H158" s="78"/>
      <c r="I158" s="81">
        <f>SUM(I6:I157)</f>
        <v>659775.02299999981</v>
      </c>
      <c r="J158" s="82">
        <v>5557.424</v>
      </c>
      <c r="L158" s="71" t="s">
        <v>211</v>
      </c>
      <c r="O158" s="38">
        <v>5595.491</v>
      </c>
      <c r="P158" s="1">
        <v>153</v>
      </c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19"/>
      <c r="AQ158" s="19"/>
      <c r="AR158" s="19"/>
    </row>
    <row r="159" spans="2:44" s="20" customFormat="1" x14ac:dyDescent="0.25">
      <c r="B159" s="83"/>
      <c r="C159" s="84"/>
      <c r="D159" s="85"/>
      <c r="E159" s="86"/>
      <c r="F159" s="87"/>
      <c r="G159" s="88"/>
      <c r="H159" s="86"/>
      <c r="I159" s="89"/>
      <c r="J159" s="38">
        <v>5133.2</v>
      </c>
      <c r="K159" s="71"/>
      <c r="L159" s="71" t="s">
        <v>211</v>
      </c>
      <c r="O159" s="38">
        <v>5258.3180000000002</v>
      </c>
      <c r="P159" s="1">
        <v>154</v>
      </c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  <c r="AM159" s="19"/>
      <c r="AN159" s="19"/>
      <c r="AO159" s="19"/>
      <c r="AP159" s="19"/>
      <c r="AQ159" s="19"/>
      <c r="AR159" s="19"/>
    </row>
    <row r="160" spans="2:44" s="20" customFormat="1" x14ac:dyDescent="0.25">
      <c r="B160" s="90"/>
      <c r="C160" s="91"/>
      <c r="D160" s="92"/>
      <c r="E160" s="93"/>
      <c r="F160" s="94"/>
      <c r="H160" s="93"/>
      <c r="I160" s="95"/>
      <c r="J160" s="38">
        <v>5317.1949999999997</v>
      </c>
      <c r="K160" s="71"/>
      <c r="L160" s="71" t="s">
        <v>211</v>
      </c>
      <c r="O160" s="38">
        <v>5293.9409999999998</v>
      </c>
      <c r="P160" s="1">
        <v>155</v>
      </c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9"/>
      <c r="AM160" s="19"/>
      <c r="AN160" s="19"/>
      <c r="AO160" s="19"/>
      <c r="AP160" s="19"/>
      <c r="AQ160" s="19"/>
      <c r="AR160" s="19"/>
    </row>
    <row r="161" spans="2:44" s="20" customFormat="1" x14ac:dyDescent="0.25">
      <c r="B161" s="1">
        <v>2</v>
      </c>
      <c r="C161" s="2"/>
      <c r="D161" s="8" t="s">
        <v>3</v>
      </c>
      <c r="E161" s="96">
        <v>40914</v>
      </c>
      <c r="F161" s="5" t="s">
        <v>8</v>
      </c>
      <c r="G161" s="5" t="s">
        <v>4</v>
      </c>
      <c r="H161" s="97" t="s">
        <v>6</v>
      </c>
      <c r="I161" s="98" t="s">
        <v>211</v>
      </c>
      <c r="J161" s="38">
        <v>5504.4610000000002</v>
      </c>
      <c r="K161" s="71"/>
      <c r="L161" s="71" t="s">
        <v>211</v>
      </c>
      <c r="O161" s="38">
        <v>5552.4880000000003</v>
      </c>
      <c r="P161" s="1">
        <v>156</v>
      </c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19"/>
      <c r="AQ161" s="19"/>
      <c r="AR161" s="19"/>
    </row>
    <row r="162" spans="2:44" s="20" customFormat="1" x14ac:dyDescent="0.25">
      <c r="B162" s="1">
        <v>9</v>
      </c>
      <c r="C162" s="2"/>
      <c r="D162" s="8" t="s">
        <v>3</v>
      </c>
      <c r="E162" s="96">
        <v>40925</v>
      </c>
      <c r="F162" s="5" t="s">
        <v>8</v>
      </c>
      <c r="G162" s="5" t="s">
        <v>4</v>
      </c>
      <c r="H162" s="97" t="s">
        <v>6</v>
      </c>
      <c r="I162" s="98" t="s">
        <v>211</v>
      </c>
      <c r="J162" s="61">
        <v>5487.2030000000004</v>
      </c>
      <c r="K162" s="61">
        <v>5573</v>
      </c>
      <c r="L162" s="71"/>
      <c r="O162" s="38">
        <v>5437.0680000000002</v>
      </c>
      <c r="P162" s="1">
        <v>157</v>
      </c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  <c r="AM162" s="19"/>
      <c r="AN162" s="19"/>
      <c r="AO162" s="19"/>
      <c r="AP162" s="19"/>
      <c r="AQ162" s="19"/>
      <c r="AR162" s="19"/>
    </row>
    <row r="163" spans="2:44" s="20" customFormat="1" x14ac:dyDescent="0.25">
      <c r="B163" s="1">
        <v>40</v>
      </c>
      <c r="C163" s="10"/>
      <c r="D163" s="99" t="s">
        <v>3</v>
      </c>
      <c r="E163" s="96">
        <v>40993</v>
      </c>
      <c r="F163" s="100" t="s">
        <v>8</v>
      </c>
      <c r="G163" s="100"/>
      <c r="H163" s="97" t="s">
        <v>6</v>
      </c>
      <c r="I163" s="98" t="s">
        <v>211</v>
      </c>
      <c r="J163" s="72">
        <v>5449.6750000000002</v>
      </c>
      <c r="K163" s="71"/>
      <c r="L163" s="71" t="s">
        <v>211</v>
      </c>
      <c r="O163" s="38">
        <v>5449.1540000000005</v>
      </c>
      <c r="P163" s="1">
        <v>158</v>
      </c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9"/>
      <c r="AM163" s="19"/>
      <c r="AN163" s="19"/>
      <c r="AO163" s="19"/>
      <c r="AP163" s="19"/>
      <c r="AQ163" s="19"/>
      <c r="AR163" s="19"/>
    </row>
    <row r="164" spans="2:44" s="20" customFormat="1" x14ac:dyDescent="0.25">
      <c r="B164" s="1">
        <v>53</v>
      </c>
      <c r="C164" s="10"/>
      <c r="D164" s="8" t="s">
        <v>3</v>
      </c>
      <c r="E164" s="96">
        <v>41012</v>
      </c>
      <c r="F164" s="5" t="s">
        <v>8</v>
      </c>
      <c r="G164" s="5" t="s">
        <v>4</v>
      </c>
      <c r="H164" s="97" t="s">
        <v>6</v>
      </c>
      <c r="I164" s="98" t="s">
        <v>211</v>
      </c>
      <c r="J164" s="51">
        <v>5402.67</v>
      </c>
      <c r="K164" s="71"/>
      <c r="L164" s="71" t="s">
        <v>211</v>
      </c>
      <c r="O164" s="38">
        <v>5500.6509999999998</v>
      </c>
      <c r="P164" s="1">
        <v>159</v>
      </c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19"/>
      <c r="AQ164" s="19"/>
      <c r="AR164" s="19"/>
    </row>
    <row r="165" spans="2:44" s="20" customFormat="1" x14ac:dyDescent="0.25">
      <c r="B165" s="1">
        <v>66</v>
      </c>
      <c r="C165" s="10"/>
      <c r="D165" s="11" t="s">
        <v>3</v>
      </c>
      <c r="E165" s="96">
        <v>41046</v>
      </c>
      <c r="F165" s="7" t="s">
        <v>8</v>
      </c>
      <c r="G165" s="5" t="s">
        <v>4</v>
      </c>
      <c r="H165" s="97" t="s">
        <v>6</v>
      </c>
      <c r="I165" s="98" t="s">
        <v>211</v>
      </c>
      <c r="J165" s="19"/>
      <c r="K165" s="70"/>
      <c r="L165" s="39"/>
      <c r="M165" s="19"/>
      <c r="N165" s="19"/>
      <c r="O165" s="38">
        <v>5479.165</v>
      </c>
      <c r="P165" s="1">
        <v>160</v>
      </c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9"/>
      <c r="AM165" s="19"/>
      <c r="AN165" s="19"/>
      <c r="AO165" s="19"/>
      <c r="AP165" s="19"/>
      <c r="AQ165" s="19"/>
      <c r="AR165" s="19"/>
    </row>
    <row r="166" spans="2:44" s="20" customFormat="1" x14ac:dyDescent="0.25">
      <c r="B166" s="1">
        <v>86</v>
      </c>
      <c r="C166" s="10"/>
      <c r="D166" s="11" t="s">
        <v>3</v>
      </c>
      <c r="E166" s="96">
        <v>41075</v>
      </c>
      <c r="F166" s="5" t="s">
        <v>8</v>
      </c>
      <c r="G166" s="5" t="s">
        <v>4</v>
      </c>
      <c r="H166" s="97" t="s">
        <v>6</v>
      </c>
      <c r="I166" s="98" t="s">
        <v>211</v>
      </c>
      <c r="J166" s="38">
        <v>5523.5680000000002</v>
      </c>
      <c r="K166" s="71"/>
      <c r="L166" s="71" t="s">
        <v>211</v>
      </c>
      <c r="O166" s="38">
        <v>5581.6220000000003</v>
      </c>
      <c r="P166" s="1">
        <v>161</v>
      </c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  <c r="AJ166" s="19"/>
      <c r="AK166" s="19"/>
      <c r="AL166" s="19"/>
      <c r="AM166" s="19"/>
      <c r="AN166" s="19"/>
      <c r="AO166" s="19"/>
      <c r="AP166" s="19"/>
      <c r="AQ166" s="19"/>
      <c r="AR166" s="19"/>
    </row>
    <row r="167" spans="2:44" s="20" customFormat="1" x14ac:dyDescent="0.25">
      <c r="B167" s="1">
        <v>94</v>
      </c>
      <c r="C167" s="10"/>
      <c r="D167" s="11" t="s">
        <v>1</v>
      </c>
      <c r="E167" s="96">
        <v>41080</v>
      </c>
      <c r="F167" s="5" t="s">
        <v>8</v>
      </c>
      <c r="G167" s="5" t="s">
        <v>5</v>
      </c>
      <c r="H167" s="97" t="s">
        <v>6</v>
      </c>
      <c r="I167" s="101"/>
      <c r="J167" s="61">
        <v>5571.6040000000003</v>
      </c>
      <c r="K167" s="60">
        <f>5571.604-1166.446</f>
        <v>4405.1580000000004</v>
      </c>
      <c r="L167" s="71"/>
      <c r="O167" s="38">
        <v>3631.058</v>
      </c>
      <c r="P167" s="1">
        <v>162</v>
      </c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19"/>
      <c r="AQ167" s="19"/>
      <c r="AR167" s="19"/>
    </row>
    <row r="168" spans="2:44" s="20" customFormat="1" x14ac:dyDescent="0.25">
      <c r="B168" s="1">
        <v>98</v>
      </c>
      <c r="C168" s="10"/>
      <c r="D168" s="11" t="s">
        <v>3</v>
      </c>
      <c r="E168" s="96">
        <v>41100</v>
      </c>
      <c r="F168" s="5" t="s">
        <v>7</v>
      </c>
      <c r="G168" s="5" t="s">
        <v>4</v>
      </c>
      <c r="H168" s="97" t="s">
        <v>6</v>
      </c>
      <c r="I168" s="98" t="s">
        <v>211</v>
      </c>
      <c r="J168" s="51">
        <v>5469.46</v>
      </c>
      <c r="K168" s="71"/>
      <c r="L168" s="71" t="s">
        <v>211</v>
      </c>
      <c r="O168" s="51">
        <v>5128.2960000000003</v>
      </c>
      <c r="P168" s="1">
        <v>163</v>
      </c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19"/>
      <c r="AJ168" s="19"/>
      <c r="AK168" s="19"/>
      <c r="AL168" s="19"/>
      <c r="AM168" s="19"/>
      <c r="AN168" s="19"/>
      <c r="AO168" s="19"/>
      <c r="AP168" s="19"/>
      <c r="AQ168" s="19"/>
      <c r="AR168" s="19"/>
    </row>
    <row r="169" spans="2:44" s="20" customFormat="1" x14ac:dyDescent="0.25">
      <c r="B169" s="1">
        <v>123</v>
      </c>
      <c r="C169" s="10"/>
      <c r="D169" s="11" t="s">
        <v>3</v>
      </c>
      <c r="E169" s="96">
        <v>41144</v>
      </c>
      <c r="F169" s="5" t="s">
        <v>8</v>
      </c>
      <c r="G169" s="5" t="s">
        <v>4</v>
      </c>
      <c r="H169" s="97" t="s">
        <v>6</v>
      </c>
      <c r="I169" s="98" t="s">
        <v>211</v>
      </c>
      <c r="J169" s="19"/>
      <c r="K169" s="70"/>
      <c r="L169" s="39"/>
      <c r="M169" s="19"/>
      <c r="N169" s="19"/>
      <c r="O169" s="51">
        <v>5646.3819999999996</v>
      </c>
      <c r="P169" s="1">
        <v>164</v>
      </c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9"/>
      <c r="AL169" s="19"/>
      <c r="AM169" s="19"/>
      <c r="AN169" s="19"/>
      <c r="AO169" s="19"/>
      <c r="AP169" s="19"/>
      <c r="AQ169" s="19"/>
      <c r="AR169" s="19"/>
    </row>
    <row r="170" spans="2:44" s="20" customFormat="1" x14ac:dyDescent="0.25">
      <c r="B170" s="1">
        <v>128</v>
      </c>
      <c r="C170" s="10"/>
      <c r="D170" s="11" t="s">
        <v>3</v>
      </c>
      <c r="E170" s="96">
        <v>41150</v>
      </c>
      <c r="F170" s="5" t="s">
        <v>8</v>
      </c>
      <c r="G170" s="5" t="s">
        <v>4</v>
      </c>
      <c r="H170" s="97" t="s">
        <v>6</v>
      </c>
      <c r="I170" s="98" t="s">
        <v>211</v>
      </c>
      <c r="J170" s="19"/>
      <c r="K170" s="70"/>
      <c r="L170" s="39"/>
      <c r="M170" s="19"/>
      <c r="N170" s="19"/>
      <c r="O170" s="51">
        <v>5534.2629999999999</v>
      </c>
      <c r="P170" s="1">
        <v>165</v>
      </c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19"/>
      <c r="AQ170" s="19"/>
      <c r="AR170" s="19"/>
    </row>
    <row r="171" spans="2:44" s="20" customFormat="1" x14ac:dyDescent="0.25">
      <c r="B171" s="1">
        <v>136</v>
      </c>
      <c r="C171" s="10"/>
      <c r="D171" s="11" t="s">
        <v>3</v>
      </c>
      <c r="E171" s="96">
        <v>41157</v>
      </c>
      <c r="F171" s="5" t="s">
        <v>8</v>
      </c>
      <c r="G171" s="5" t="s">
        <v>4</v>
      </c>
      <c r="H171" s="97" t="s">
        <v>6</v>
      </c>
      <c r="I171" s="98" t="s">
        <v>211</v>
      </c>
      <c r="J171" s="19"/>
      <c r="K171" s="70"/>
      <c r="L171" s="39"/>
      <c r="M171" s="19"/>
      <c r="N171" s="19"/>
      <c r="O171" s="51">
        <v>5571.6040000000003</v>
      </c>
      <c r="P171" s="1">
        <v>166</v>
      </c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  <c r="AM171" s="19"/>
      <c r="AN171" s="19"/>
      <c r="AO171" s="19"/>
      <c r="AP171" s="19"/>
      <c r="AQ171" s="19"/>
      <c r="AR171" s="19"/>
    </row>
    <row r="172" spans="2:44" s="20" customFormat="1" x14ac:dyDescent="0.25">
      <c r="B172" s="1">
        <v>138</v>
      </c>
      <c r="C172" s="10"/>
      <c r="D172" s="11" t="s">
        <v>3</v>
      </c>
      <c r="E172" s="96">
        <v>41175</v>
      </c>
      <c r="F172" s="5" t="s">
        <v>8</v>
      </c>
      <c r="G172" s="5" t="s">
        <v>4</v>
      </c>
      <c r="H172" s="97" t="s">
        <v>6</v>
      </c>
      <c r="I172" s="98" t="s">
        <v>211</v>
      </c>
      <c r="J172" s="19"/>
      <c r="K172" s="70"/>
      <c r="L172" s="39"/>
      <c r="M172" s="19"/>
      <c r="N172" s="19"/>
      <c r="O172" s="51">
        <v>5677.9009999999998</v>
      </c>
      <c r="P172" s="1">
        <v>167</v>
      </c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  <c r="AM172" s="19"/>
      <c r="AN172" s="19"/>
      <c r="AO172" s="19"/>
      <c r="AP172" s="19"/>
      <c r="AQ172" s="19"/>
      <c r="AR172" s="19"/>
    </row>
    <row r="173" spans="2:44" s="20" customFormat="1" x14ac:dyDescent="0.25">
      <c r="B173" s="1">
        <v>150</v>
      </c>
      <c r="C173" s="10"/>
      <c r="D173" s="11" t="s">
        <v>3</v>
      </c>
      <c r="E173" s="96">
        <v>41191</v>
      </c>
      <c r="F173" s="5" t="s">
        <v>8</v>
      </c>
      <c r="G173" s="5" t="s">
        <v>4</v>
      </c>
      <c r="H173" s="97" t="s">
        <v>6</v>
      </c>
      <c r="I173" s="98" t="s">
        <v>211</v>
      </c>
      <c r="J173" s="19"/>
      <c r="K173" s="70"/>
      <c r="L173" s="39"/>
      <c r="M173" s="19"/>
      <c r="N173" s="19"/>
      <c r="O173" s="38">
        <v>3631.058</v>
      </c>
      <c r="P173" s="1">
        <v>168</v>
      </c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19"/>
      <c r="AQ173" s="19"/>
      <c r="AR173" s="19"/>
    </row>
    <row r="174" spans="2:44" s="20" customFormat="1" x14ac:dyDescent="0.25">
      <c r="B174" s="1">
        <v>152</v>
      </c>
      <c r="C174" s="10"/>
      <c r="D174" s="11" t="s">
        <v>3</v>
      </c>
      <c r="E174" s="96">
        <v>41204</v>
      </c>
      <c r="F174" s="5" t="s">
        <v>8</v>
      </c>
      <c r="G174" s="5" t="s">
        <v>4</v>
      </c>
      <c r="H174" s="97" t="s">
        <v>6</v>
      </c>
      <c r="I174" s="101"/>
      <c r="J174" s="19"/>
      <c r="K174" s="70"/>
      <c r="L174" s="39"/>
      <c r="M174" s="19"/>
      <c r="N174" s="19"/>
      <c r="O174" s="51">
        <v>5275.8969999999999</v>
      </c>
      <c r="P174" s="1">
        <v>169</v>
      </c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  <c r="AM174" s="19"/>
      <c r="AN174" s="19"/>
      <c r="AO174" s="19"/>
      <c r="AP174" s="19"/>
      <c r="AQ174" s="19"/>
      <c r="AR174" s="19"/>
    </row>
    <row r="175" spans="2:44" s="20" customFormat="1" x14ac:dyDescent="0.25">
      <c r="B175" s="1">
        <v>156</v>
      </c>
      <c r="C175" s="10"/>
      <c r="D175" s="11" t="s">
        <v>3</v>
      </c>
      <c r="E175" s="96">
        <v>41212</v>
      </c>
      <c r="F175" s="5" t="s">
        <v>7</v>
      </c>
      <c r="G175" s="5" t="s">
        <v>4</v>
      </c>
      <c r="H175" s="97" t="s">
        <v>6</v>
      </c>
      <c r="I175" s="98" t="s">
        <v>211</v>
      </c>
      <c r="J175" s="19"/>
      <c r="K175" s="70"/>
      <c r="L175" s="39"/>
      <c r="M175" s="19"/>
      <c r="N175" s="19"/>
      <c r="O175" s="51">
        <v>5328.8010000000004</v>
      </c>
      <c r="P175" s="1">
        <v>170</v>
      </c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  <c r="AM175" s="19"/>
      <c r="AN175" s="19"/>
      <c r="AO175" s="19"/>
      <c r="AP175" s="19"/>
      <c r="AQ175" s="19"/>
      <c r="AR175" s="19"/>
    </row>
    <row r="176" spans="2:44" s="20" customFormat="1" x14ac:dyDescent="0.25">
      <c r="B176" s="90"/>
      <c r="C176" s="91"/>
      <c r="D176" s="92"/>
      <c r="E176" s="93"/>
      <c r="F176" s="94"/>
      <c r="H176" s="93"/>
      <c r="I176" s="95"/>
      <c r="J176" s="19"/>
      <c r="K176" s="70"/>
      <c r="L176" s="39"/>
      <c r="M176" s="19"/>
      <c r="N176" s="19"/>
      <c r="O176" s="51">
        <v>5454.5739999999996</v>
      </c>
      <c r="P176" s="1">
        <v>171</v>
      </c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19"/>
      <c r="AQ176" s="19"/>
      <c r="AR176" s="19"/>
    </row>
    <row r="177" spans="2:44" s="20" customFormat="1" x14ac:dyDescent="0.25">
      <c r="B177" s="1">
        <v>114</v>
      </c>
      <c r="C177" s="10"/>
      <c r="D177" s="11" t="s">
        <v>3</v>
      </c>
      <c r="E177" s="96">
        <v>41126</v>
      </c>
      <c r="F177" s="5" t="s">
        <v>10</v>
      </c>
      <c r="G177" s="5" t="s">
        <v>4</v>
      </c>
      <c r="H177" s="97" t="s">
        <v>6</v>
      </c>
      <c r="I177" s="102">
        <v>5074</v>
      </c>
      <c r="J177" s="19"/>
      <c r="K177" s="70"/>
      <c r="L177" s="39"/>
      <c r="M177" s="19"/>
      <c r="N177" s="19"/>
      <c r="O177" s="51">
        <v>5540.45</v>
      </c>
      <c r="P177" s="1">
        <v>172</v>
      </c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  <c r="AM177" s="19"/>
      <c r="AN177" s="19"/>
      <c r="AO177" s="19"/>
      <c r="AP177" s="19"/>
      <c r="AQ177" s="19"/>
      <c r="AR177" s="19"/>
    </row>
    <row r="178" spans="2:44" s="20" customFormat="1" x14ac:dyDescent="0.25">
      <c r="B178" s="1">
        <v>147</v>
      </c>
      <c r="C178" s="10"/>
      <c r="D178" s="11" t="s">
        <v>1</v>
      </c>
      <c r="E178" s="96">
        <v>41156</v>
      </c>
      <c r="F178" s="5" t="s">
        <v>10</v>
      </c>
      <c r="G178" s="5" t="s">
        <v>5</v>
      </c>
      <c r="H178" s="97" t="s">
        <v>6</v>
      </c>
      <c r="I178" s="103">
        <v>5485</v>
      </c>
      <c r="J178" s="19"/>
      <c r="K178" s="70"/>
      <c r="L178" s="39"/>
      <c r="M178" s="19"/>
      <c r="N178" s="19"/>
      <c r="O178" s="51">
        <v>5676.4750000000004</v>
      </c>
      <c r="P178" s="1">
        <v>173</v>
      </c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  <c r="AM178" s="19"/>
      <c r="AN178" s="19"/>
      <c r="AO178" s="19"/>
      <c r="AP178" s="19"/>
      <c r="AQ178" s="19"/>
      <c r="AR178" s="19"/>
    </row>
    <row r="179" spans="2:44" s="20" customFormat="1" x14ac:dyDescent="0.25">
      <c r="B179" s="1">
        <v>96</v>
      </c>
      <c r="C179" s="10"/>
      <c r="D179" s="11" t="s">
        <v>1</v>
      </c>
      <c r="E179" s="96">
        <v>41087</v>
      </c>
      <c r="F179" s="5" t="s">
        <v>10</v>
      </c>
      <c r="G179" s="5" t="s">
        <v>5</v>
      </c>
      <c r="H179" s="97" t="s">
        <v>6</v>
      </c>
      <c r="I179" s="104">
        <v>5485</v>
      </c>
      <c r="J179" s="19"/>
      <c r="K179" s="70"/>
      <c r="L179" s="39"/>
      <c r="M179" s="19"/>
      <c r="N179" s="19"/>
      <c r="O179" s="51">
        <v>5504.7879999999996</v>
      </c>
      <c r="P179" s="1">
        <v>174</v>
      </c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19"/>
      <c r="AQ179" s="19"/>
      <c r="AR179" s="19"/>
    </row>
    <row r="180" spans="2:44" s="20" customFormat="1" x14ac:dyDescent="0.25">
      <c r="B180" s="90"/>
      <c r="C180" s="91"/>
      <c r="D180" s="92"/>
      <c r="E180" s="93"/>
      <c r="F180" s="94"/>
      <c r="H180" s="93"/>
      <c r="I180" s="95"/>
      <c r="J180" s="19"/>
      <c r="K180" s="70"/>
      <c r="L180" s="39"/>
      <c r="M180" s="19"/>
      <c r="N180" s="19"/>
      <c r="O180" s="51">
        <v>5469.46</v>
      </c>
      <c r="P180" s="1">
        <v>175</v>
      </c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  <c r="AM180" s="19"/>
      <c r="AN180" s="19"/>
      <c r="AO180" s="19"/>
      <c r="AP180" s="19"/>
      <c r="AQ180" s="19"/>
      <c r="AR180" s="19"/>
    </row>
    <row r="181" spans="2:44" s="20" customFormat="1" x14ac:dyDescent="0.25">
      <c r="B181" s="1">
        <v>1</v>
      </c>
      <c r="C181" s="2"/>
      <c r="D181" s="8" t="s">
        <v>3</v>
      </c>
      <c r="E181" s="96">
        <v>40913</v>
      </c>
      <c r="F181" s="5" t="s">
        <v>2</v>
      </c>
      <c r="G181" s="5" t="s">
        <v>4</v>
      </c>
      <c r="H181" s="97" t="s">
        <v>6</v>
      </c>
      <c r="I181" s="105">
        <v>4800</v>
      </c>
      <c r="J181" s="19"/>
      <c r="K181" s="70"/>
      <c r="L181" s="39"/>
      <c r="M181" s="19"/>
      <c r="N181" s="19"/>
      <c r="O181" s="51">
        <v>5531.0780000000004</v>
      </c>
      <c r="P181" s="1">
        <v>176</v>
      </c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</row>
    <row r="182" spans="2:44" s="20" customFormat="1" x14ac:dyDescent="0.25">
      <c r="B182" s="1">
        <v>8</v>
      </c>
      <c r="C182" s="2"/>
      <c r="D182" s="8" t="s">
        <v>3</v>
      </c>
      <c r="E182" s="96">
        <v>40923</v>
      </c>
      <c r="F182" s="5" t="s">
        <v>2</v>
      </c>
      <c r="G182" s="5" t="s">
        <v>4</v>
      </c>
      <c r="H182" s="97" t="s">
        <v>6</v>
      </c>
      <c r="I182" s="104">
        <v>5485</v>
      </c>
      <c r="J182" s="19"/>
      <c r="K182" s="19"/>
      <c r="L182" s="19"/>
      <c r="M182" s="19"/>
      <c r="N182" s="19"/>
      <c r="O182" s="51">
        <v>5541.3890000000001</v>
      </c>
      <c r="P182" s="1">
        <v>177</v>
      </c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19"/>
      <c r="AQ182" s="19"/>
      <c r="AR182" s="19"/>
    </row>
    <row r="183" spans="2:44" s="20" customFormat="1" x14ac:dyDescent="0.25">
      <c r="B183" s="1">
        <v>48</v>
      </c>
      <c r="C183" s="10"/>
      <c r="D183" s="99" t="s">
        <v>1</v>
      </c>
      <c r="E183" s="96">
        <v>40998</v>
      </c>
      <c r="F183" s="100" t="s">
        <v>2</v>
      </c>
      <c r="G183" s="5" t="s">
        <v>5</v>
      </c>
      <c r="H183" s="97" t="s">
        <v>9</v>
      </c>
      <c r="I183" s="106">
        <v>5485</v>
      </c>
      <c r="J183" s="19"/>
      <c r="K183" s="19"/>
      <c r="L183" s="19"/>
      <c r="M183" s="19"/>
      <c r="N183" s="19"/>
      <c r="O183" s="51">
        <v>5562.875</v>
      </c>
      <c r="P183" s="1">
        <v>178</v>
      </c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  <c r="AL183" s="19"/>
      <c r="AM183" s="19"/>
      <c r="AN183" s="19"/>
      <c r="AO183" s="19"/>
      <c r="AP183" s="19"/>
      <c r="AQ183" s="19"/>
      <c r="AR183" s="19"/>
    </row>
    <row r="184" spans="2:44" s="20" customFormat="1" x14ac:dyDescent="0.25">
      <c r="B184" s="1">
        <v>74</v>
      </c>
      <c r="C184" s="10"/>
      <c r="D184" s="11" t="s">
        <v>3</v>
      </c>
      <c r="E184" s="96">
        <v>41054</v>
      </c>
      <c r="F184" s="7" t="s">
        <v>2</v>
      </c>
      <c r="G184" s="5" t="s">
        <v>4</v>
      </c>
      <c r="H184" s="97" t="s">
        <v>6</v>
      </c>
      <c r="I184" s="104">
        <v>5485</v>
      </c>
      <c r="J184" s="19"/>
      <c r="K184" s="19"/>
      <c r="L184" s="19"/>
      <c r="M184" s="19"/>
      <c r="N184" s="19"/>
      <c r="O184" s="51">
        <v>5165.1610000000001</v>
      </c>
      <c r="P184" s="1">
        <v>179</v>
      </c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 s="19"/>
      <c r="AL184" s="19"/>
      <c r="AM184" s="19"/>
      <c r="AN184" s="19"/>
      <c r="AO184" s="19"/>
      <c r="AP184" s="19"/>
      <c r="AQ184" s="19"/>
      <c r="AR184" s="19"/>
    </row>
    <row r="185" spans="2:44" s="20" customFormat="1" x14ac:dyDescent="0.25">
      <c r="B185" s="1">
        <v>118</v>
      </c>
      <c r="C185" s="10"/>
      <c r="D185" s="11" t="s">
        <v>3</v>
      </c>
      <c r="E185" s="96">
        <v>41133</v>
      </c>
      <c r="F185" s="5" t="s">
        <v>2</v>
      </c>
      <c r="G185" s="5" t="s">
        <v>4</v>
      </c>
      <c r="H185" s="97" t="s">
        <v>6</v>
      </c>
      <c r="I185" s="105">
        <v>5133</v>
      </c>
      <c r="J185" s="19"/>
      <c r="K185" s="19"/>
      <c r="L185" s="19"/>
      <c r="M185" s="19"/>
      <c r="N185" s="19"/>
      <c r="O185" s="51">
        <v>5253.4229999999998</v>
      </c>
      <c r="P185" s="1">
        <v>180</v>
      </c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19"/>
      <c r="AQ185" s="19"/>
      <c r="AR185" s="19"/>
    </row>
    <row r="186" spans="2:44" s="20" customFormat="1" x14ac:dyDescent="0.25">
      <c r="B186" s="1">
        <v>121</v>
      </c>
      <c r="C186" s="10"/>
      <c r="D186" s="11" t="s">
        <v>3</v>
      </c>
      <c r="E186" s="96">
        <v>41139</v>
      </c>
      <c r="F186" s="5" t="s">
        <v>2</v>
      </c>
      <c r="G186" s="5" t="s">
        <v>4</v>
      </c>
      <c r="H186" s="97" t="s">
        <v>6</v>
      </c>
      <c r="I186" s="105">
        <v>5021</v>
      </c>
      <c r="J186" s="19"/>
      <c r="K186" s="19"/>
      <c r="L186" s="19"/>
      <c r="M186" s="19"/>
      <c r="N186" s="19"/>
      <c r="O186" s="51">
        <v>5540.3289999999997</v>
      </c>
      <c r="P186" s="1">
        <v>181</v>
      </c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9"/>
      <c r="AM186" s="19"/>
      <c r="AN186" s="19"/>
      <c r="AO186" s="19"/>
      <c r="AP186" s="19"/>
      <c r="AQ186" s="19"/>
      <c r="AR186" s="19"/>
    </row>
    <row r="187" spans="2:44" s="20" customFormat="1" x14ac:dyDescent="0.25">
      <c r="B187" s="1">
        <v>125</v>
      </c>
      <c r="C187" s="10"/>
      <c r="D187" s="11" t="s">
        <v>3</v>
      </c>
      <c r="E187" s="96">
        <v>41146</v>
      </c>
      <c r="F187" s="5" t="s">
        <v>2</v>
      </c>
      <c r="G187" s="5" t="s">
        <v>4</v>
      </c>
      <c r="H187" s="97" t="s">
        <v>6</v>
      </c>
      <c r="I187" s="105">
        <v>5151</v>
      </c>
      <c r="J187" s="19"/>
      <c r="K187" s="19"/>
      <c r="L187" s="19"/>
      <c r="M187" s="19"/>
      <c r="N187" s="19"/>
      <c r="O187" s="51">
        <v>5501.2089999999998</v>
      </c>
      <c r="P187" s="1">
        <v>182</v>
      </c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 s="19"/>
      <c r="AL187" s="19"/>
      <c r="AM187" s="19"/>
      <c r="AN187" s="19"/>
      <c r="AO187" s="19"/>
      <c r="AP187" s="19"/>
      <c r="AQ187" s="19"/>
      <c r="AR187" s="19"/>
    </row>
    <row r="188" spans="2:44" s="20" customFormat="1" x14ac:dyDescent="0.25">
      <c r="B188" s="1">
        <v>139</v>
      </c>
      <c r="C188" s="10"/>
      <c r="D188" s="11" t="s">
        <v>3</v>
      </c>
      <c r="E188" s="96">
        <v>41176</v>
      </c>
      <c r="F188" s="5" t="s">
        <v>2</v>
      </c>
      <c r="G188" s="5" t="s">
        <v>4</v>
      </c>
      <c r="H188" s="97" t="s">
        <v>6</v>
      </c>
      <c r="I188" s="102">
        <v>5076</v>
      </c>
      <c r="J188" s="19"/>
      <c r="K188" s="19"/>
      <c r="L188" s="19"/>
      <c r="M188" s="19"/>
      <c r="N188" s="19"/>
      <c r="O188" s="51">
        <v>5660.8649999999998</v>
      </c>
      <c r="P188" s="1">
        <v>183</v>
      </c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19"/>
      <c r="AQ188" s="19"/>
      <c r="AR188" s="19"/>
    </row>
    <row r="189" spans="2:44" s="20" customFormat="1" x14ac:dyDescent="0.25">
      <c r="B189" s="1">
        <v>149</v>
      </c>
      <c r="C189" s="10"/>
      <c r="D189" s="11" t="s">
        <v>3</v>
      </c>
      <c r="E189" s="96">
        <v>41189</v>
      </c>
      <c r="F189" s="5" t="s">
        <v>2</v>
      </c>
      <c r="G189" s="5" t="s">
        <v>4</v>
      </c>
      <c r="H189" s="97" t="s">
        <v>6</v>
      </c>
      <c r="I189" s="103">
        <v>5485</v>
      </c>
      <c r="J189" s="19"/>
      <c r="K189" s="19"/>
      <c r="L189" s="19"/>
      <c r="M189" s="19"/>
      <c r="N189" s="19"/>
      <c r="O189" s="65">
        <v>5451.5339999999997</v>
      </c>
      <c r="P189" s="4">
        <v>184</v>
      </c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19"/>
      <c r="AK189" s="19"/>
      <c r="AL189" s="19"/>
      <c r="AM189" s="19"/>
      <c r="AN189" s="19"/>
      <c r="AO189" s="19"/>
      <c r="AP189" s="19"/>
      <c r="AQ189" s="19"/>
      <c r="AR189" s="19"/>
    </row>
    <row r="190" spans="2:44" s="20" customFormat="1" x14ac:dyDescent="0.25">
      <c r="B190" s="1">
        <v>62</v>
      </c>
      <c r="C190" s="10"/>
      <c r="D190" s="11" t="s">
        <v>3</v>
      </c>
      <c r="E190" s="96">
        <v>41041</v>
      </c>
      <c r="F190" s="7" t="s">
        <v>2</v>
      </c>
      <c r="G190" s="5" t="s">
        <v>4</v>
      </c>
      <c r="H190" s="97" t="s">
        <v>6</v>
      </c>
      <c r="I190" s="105">
        <v>5354</v>
      </c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 s="19"/>
      <c r="AL190" s="19"/>
      <c r="AM190" s="19"/>
      <c r="AN190" s="19"/>
      <c r="AO190" s="19"/>
      <c r="AP190" s="19"/>
      <c r="AQ190" s="19"/>
      <c r="AR190" s="19"/>
    </row>
    <row r="191" spans="2:44" s="20" customFormat="1" x14ac:dyDescent="0.25">
      <c r="B191" s="90"/>
      <c r="C191" s="91"/>
      <c r="D191" s="92"/>
      <c r="E191" s="93"/>
      <c r="F191" s="94"/>
      <c r="H191" s="93"/>
      <c r="I191" s="95"/>
      <c r="J191" s="19"/>
      <c r="K191" s="19"/>
      <c r="L191" s="19"/>
      <c r="M191" s="19"/>
      <c r="N191" s="19"/>
      <c r="O191" s="107">
        <f>SUM(O6:O190)</f>
        <v>972473.18799999985</v>
      </c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19"/>
      <c r="AQ191" s="19"/>
      <c r="AR191" s="19"/>
    </row>
    <row r="192" spans="2:44" s="20" customFormat="1" x14ac:dyDescent="0.25">
      <c r="B192" s="1">
        <v>151</v>
      </c>
      <c r="C192" s="10"/>
      <c r="D192" s="11" t="s">
        <v>3</v>
      </c>
      <c r="E192" s="96">
        <v>41203</v>
      </c>
      <c r="F192" s="5" t="s">
        <v>11</v>
      </c>
      <c r="G192" s="5" t="s">
        <v>4</v>
      </c>
      <c r="H192" s="97" t="s">
        <v>6</v>
      </c>
      <c r="I192" s="104">
        <v>5485</v>
      </c>
      <c r="J192" s="19"/>
      <c r="K192" s="19"/>
      <c r="L192" s="108"/>
      <c r="M192" s="19"/>
      <c r="N192" s="19"/>
      <c r="O192" s="109">
        <v>659775023</v>
      </c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 s="19"/>
      <c r="AL192" s="19"/>
      <c r="AM192" s="19"/>
      <c r="AN192" s="19"/>
      <c r="AO192" s="19"/>
      <c r="AP192" s="19"/>
      <c r="AQ192" s="19"/>
      <c r="AR192" s="19"/>
    </row>
    <row r="193" spans="2:44" s="20" customFormat="1" x14ac:dyDescent="0.25">
      <c r="B193" s="1">
        <v>166</v>
      </c>
      <c r="C193" s="10"/>
      <c r="D193" s="11" t="s">
        <v>3</v>
      </c>
      <c r="E193" s="96">
        <v>41242</v>
      </c>
      <c r="F193" s="5" t="s">
        <v>11</v>
      </c>
      <c r="G193" s="5" t="s">
        <v>4</v>
      </c>
      <c r="H193" s="97" t="s">
        <v>6</v>
      </c>
      <c r="I193" s="102">
        <v>5311</v>
      </c>
      <c r="J193" s="19"/>
      <c r="K193" s="19"/>
      <c r="L193" s="19"/>
      <c r="M193" s="19"/>
      <c r="N193" s="19"/>
      <c r="O193" s="110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19"/>
      <c r="AK193" s="19"/>
      <c r="AL193" s="19"/>
      <c r="AM193" s="19"/>
      <c r="AN193" s="19"/>
      <c r="AO193" s="19"/>
      <c r="AP193" s="19"/>
      <c r="AQ193" s="19"/>
      <c r="AR193" s="19"/>
    </row>
    <row r="194" spans="2:44" s="20" customFormat="1" x14ac:dyDescent="0.25">
      <c r="B194" s="1">
        <v>175</v>
      </c>
      <c r="C194" s="10"/>
      <c r="D194" s="11" t="s">
        <v>3</v>
      </c>
      <c r="E194" s="96">
        <v>41255</v>
      </c>
      <c r="F194" s="5" t="s">
        <v>11</v>
      </c>
      <c r="G194" s="5" t="s">
        <v>4</v>
      </c>
      <c r="H194" s="97" t="s">
        <v>6</v>
      </c>
      <c r="I194" s="105">
        <v>5055</v>
      </c>
      <c r="J194" s="19"/>
      <c r="K194" s="19"/>
      <c r="L194" s="19"/>
      <c r="M194" s="19"/>
      <c r="N194" s="19"/>
      <c r="O194" s="40">
        <v>312698165</v>
      </c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19"/>
      <c r="AQ194" s="19"/>
      <c r="AR194" s="19"/>
    </row>
    <row r="195" spans="2:44" s="20" customFormat="1" x14ac:dyDescent="0.25">
      <c r="B195" s="90"/>
      <c r="C195" s="91"/>
      <c r="D195" s="92"/>
      <c r="E195" s="93"/>
      <c r="F195" s="94"/>
      <c r="H195" s="93"/>
      <c r="I195" s="95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 s="19"/>
      <c r="AL195" s="19"/>
      <c r="AM195" s="19"/>
      <c r="AN195" s="19"/>
      <c r="AO195" s="19"/>
      <c r="AP195" s="19"/>
      <c r="AQ195" s="19"/>
      <c r="AR195" s="19"/>
    </row>
    <row r="196" spans="2:44" s="20" customFormat="1" x14ac:dyDescent="0.25">
      <c r="B196" s="90"/>
      <c r="C196" s="91"/>
      <c r="D196" s="92"/>
      <c r="E196" s="93"/>
      <c r="F196" s="94"/>
      <c r="H196" s="93"/>
      <c r="I196" s="95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 s="19"/>
      <c r="AL196" s="19"/>
      <c r="AM196" s="19"/>
      <c r="AN196" s="19"/>
      <c r="AO196" s="19"/>
      <c r="AP196" s="19"/>
      <c r="AQ196" s="19"/>
      <c r="AR196" s="19"/>
    </row>
    <row r="197" spans="2:44" s="20" customFormat="1" x14ac:dyDescent="0.25">
      <c r="B197" s="90"/>
      <c r="C197" s="91"/>
      <c r="D197" s="92"/>
      <c r="E197" s="93"/>
      <c r="F197" s="94"/>
      <c r="H197" s="93"/>
      <c r="I197" s="95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19"/>
      <c r="AR197" s="19"/>
    </row>
    <row r="198" spans="2:44" s="20" customFormat="1" x14ac:dyDescent="0.25">
      <c r="B198" s="90"/>
      <c r="C198" s="91"/>
      <c r="D198" s="92"/>
      <c r="E198" s="93"/>
      <c r="F198" s="94"/>
      <c r="H198" s="93"/>
      <c r="I198" s="95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 s="19"/>
      <c r="AL198" s="19"/>
      <c r="AM198" s="19"/>
      <c r="AN198" s="19"/>
      <c r="AO198" s="19"/>
      <c r="AP198" s="19"/>
      <c r="AQ198" s="19"/>
      <c r="AR198" s="19"/>
    </row>
    <row r="199" spans="2:44" s="20" customFormat="1" x14ac:dyDescent="0.25">
      <c r="B199" s="90"/>
      <c r="C199" s="91"/>
      <c r="D199" s="92"/>
      <c r="E199" s="93"/>
      <c r="F199" s="94"/>
      <c r="H199" s="93"/>
      <c r="I199" s="95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 s="19"/>
      <c r="AL199" s="19"/>
      <c r="AM199" s="19"/>
      <c r="AN199" s="19"/>
      <c r="AO199" s="19"/>
      <c r="AP199" s="19"/>
      <c r="AQ199" s="19"/>
      <c r="AR199" s="19"/>
    </row>
    <row r="200" spans="2:44" s="20" customFormat="1" x14ac:dyDescent="0.25">
      <c r="B200" s="90"/>
      <c r="C200" s="91"/>
      <c r="D200" s="92"/>
      <c r="E200" s="93"/>
      <c r="F200" s="94"/>
      <c r="H200" s="93"/>
      <c r="I200" s="95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 s="19"/>
      <c r="AL200" s="19"/>
      <c r="AM200" s="19"/>
      <c r="AN200" s="19"/>
      <c r="AO200" s="19"/>
      <c r="AP200" s="19"/>
      <c r="AQ200" s="19"/>
      <c r="AR200" s="19"/>
    </row>
    <row r="201" spans="2:44" s="20" customFormat="1" x14ac:dyDescent="0.25">
      <c r="B201" s="90"/>
      <c r="C201" s="91"/>
      <c r="D201" s="92"/>
      <c r="E201" s="93"/>
      <c r="F201" s="94"/>
      <c r="H201" s="93"/>
      <c r="I201" s="95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 s="19"/>
      <c r="AL201" s="19"/>
      <c r="AM201" s="19"/>
      <c r="AN201" s="19"/>
      <c r="AO201" s="19"/>
      <c r="AP201" s="19"/>
      <c r="AQ201" s="19"/>
      <c r="AR201" s="19"/>
    </row>
    <row r="202" spans="2:44" s="20" customFormat="1" x14ac:dyDescent="0.25">
      <c r="B202" s="90"/>
      <c r="C202" s="91"/>
      <c r="D202" s="92"/>
      <c r="E202" s="93"/>
      <c r="F202" s="94"/>
      <c r="H202" s="93"/>
      <c r="I202" s="95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 s="19"/>
      <c r="AL202" s="19"/>
      <c r="AM202" s="19"/>
      <c r="AN202" s="19"/>
      <c r="AO202" s="19"/>
      <c r="AP202" s="19"/>
      <c r="AQ202" s="19"/>
      <c r="AR202" s="19"/>
    </row>
    <row r="203" spans="2:44" s="20" customFormat="1" x14ac:dyDescent="0.25">
      <c r="B203" s="90"/>
      <c r="C203" s="91"/>
      <c r="D203" s="92"/>
      <c r="E203" s="93"/>
      <c r="F203" s="94"/>
      <c r="H203" s="93"/>
      <c r="I203" s="95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  <c r="AL203" s="19"/>
      <c r="AM203" s="19"/>
      <c r="AN203" s="19"/>
      <c r="AO203" s="19"/>
      <c r="AP203" s="19"/>
      <c r="AQ203" s="19"/>
      <c r="AR203" s="19"/>
    </row>
    <row r="204" spans="2:44" s="20" customFormat="1" x14ac:dyDescent="0.25">
      <c r="B204" s="90"/>
      <c r="C204" s="91"/>
      <c r="D204" s="92"/>
      <c r="E204" s="93"/>
      <c r="F204" s="94"/>
      <c r="H204" s="93"/>
      <c r="I204" s="95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19"/>
      <c r="AR204" s="19"/>
    </row>
    <row r="205" spans="2:44" s="20" customFormat="1" x14ac:dyDescent="0.25">
      <c r="B205" s="90"/>
      <c r="C205" s="91"/>
      <c r="D205" s="92"/>
      <c r="E205" s="93"/>
      <c r="F205" s="94"/>
      <c r="H205" s="93"/>
      <c r="I205" s="95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  <c r="AM205" s="19"/>
      <c r="AN205" s="19"/>
      <c r="AO205" s="19"/>
      <c r="AP205" s="19"/>
      <c r="AQ205" s="19"/>
      <c r="AR205" s="19"/>
    </row>
    <row r="206" spans="2:44" s="20" customFormat="1" x14ac:dyDescent="0.25">
      <c r="B206" s="90"/>
      <c r="C206" s="91"/>
      <c r="D206" s="92"/>
      <c r="E206" s="93"/>
      <c r="F206" s="94"/>
      <c r="H206" s="93"/>
      <c r="I206" s="95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 s="19"/>
      <c r="AL206" s="19"/>
      <c r="AM206" s="19"/>
      <c r="AN206" s="19"/>
      <c r="AO206" s="19"/>
      <c r="AP206" s="19"/>
      <c r="AQ206" s="19"/>
      <c r="AR206" s="19"/>
    </row>
    <row r="207" spans="2:44" s="20" customFormat="1" x14ac:dyDescent="0.25">
      <c r="B207" s="90"/>
      <c r="C207" s="91"/>
      <c r="D207" s="92"/>
      <c r="E207" s="93"/>
      <c r="F207" s="94"/>
      <c r="H207" s="93"/>
      <c r="I207" s="95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  <c r="AL207" s="19"/>
      <c r="AM207" s="19"/>
      <c r="AN207" s="19"/>
      <c r="AO207" s="19"/>
      <c r="AP207" s="19"/>
      <c r="AQ207" s="19"/>
      <c r="AR207" s="19"/>
    </row>
    <row r="208" spans="2:44" s="20" customFormat="1" x14ac:dyDescent="0.25">
      <c r="B208" s="90"/>
      <c r="C208" s="91"/>
      <c r="D208" s="92"/>
      <c r="E208" s="93"/>
      <c r="F208" s="94"/>
      <c r="H208" s="93"/>
      <c r="I208" s="95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  <c r="AL208" s="19"/>
      <c r="AM208" s="19"/>
      <c r="AN208" s="19"/>
      <c r="AO208" s="19"/>
      <c r="AP208" s="19"/>
      <c r="AQ208" s="19"/>
      <c r="AR208" s="19"/>
    </row>
    <row r="209" spans="2:44" s="20" customFormat="1" x14ac:dyDescent="0.25">
      <c r="B209" s="90"/>
      <c r="C209" s="91"/>
      <c r="D209" s="92"/>
      <c r="E209" s="93"/>
      <c r="F209" s="94"/>
      <c r="H209" s="93"/>
      <c r="I209" s="95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 s="19"/>
      <c r="AL209" s="19"/>
      <c r="AM209" s="19"/>
      <c r="AN209" s="19"/>
      <c r="AO209" s="19"/>
      <c r="AP209" s="19"/>
      <c r="AQ209" s="19"/>
      <c r="AR209" s="19"/>
    </row>
    <row r="210" spans="2:44" s="20" customFormat="1" x14ac:dyDescent="0.25">
      <c r="B210" s="90"/>
      <c r="C210" s="91"/>
      <c r="D210" s="92"/>
      <c r="E210" s="93"/>
      <c r="F210" s="94"/>
      <c r="H210" s="93"/>
      <c r="I210" s="95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  <c r="AI210" s="19"/>
      <c r="AJ210" s="19"/>
      <c r="AK210" s="19"/>
      <c r="AL210" s="19"/>
      <c r="AM210" s="19"/>
      <c r="AN210" s="19"/>
      <c r="AO210" s="19"/>
      <c r="AP210" s="19"/>
      <c r="AQ210" s="19"/>
      <c r="AR210" s="19"/>
    </row>
    <row r="211" spans="2:44" s="20" customFormat="1" x14ac:dyDescent="0.25">
      <c r="B211" s="90"/>
      <c r="C211" s="91"/>
      <c r="D211" s="92"/>
      <c r="E211" s="93"/>
      <c r="F211" s="94"/>
      <c r="H211" s="93"/>
      <c r="I211" s="95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/>
      <c r="AE211" s="19"/>
      <c r="AF211" s="19"/>
      <c r="AG211" s="19"/>
      <c r="AH211" s="19"/>
      <c r="AI211" s="19"/>
      <c r="AJ211" s="19"/>
      <c r="AK211" s="19"/>
      <c r="AL211" s="19"/>
      <c r="AM211" s="19"/>
      <c r="AN211" s="19"/>
      <c r="AO211" s="19"/>
      <c r="AP211" s="19"/>
      <c r="AQ211" s="19"/>
      <c r="AR211" s="19"/>
    </row>
    <row r="212" spans="2:44" s="20" customFormat="1" x14ac:dyDescent="0.25">
      <c r="B212" s="90"/>
      <c r="C212" s="91"/>
      <c r="D212" s="92"/>
      <c r="E212" s="93"/>
      <c r="F212" s="94"/>
      <c r="H212" s="93"/>
      <c r="I212" s="95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19"/>
      <c r="AH212" s="19"/>
      <c r="AI212" s="19"/>
      <c r="AJ212" s="19"/>
      <c r="AK212" s="19"/>
      <c r="AL212" s="19"/>
      <c r="AM212" s="19"/>
      <c r="AN212" s="19"/>
      <c r="AO212" s="19"/>
      <c r="AP212" s="19"/>
      <c r="AQ212" s="19"/>
      <c r="AR212" s="19"/>
    </row>
    <row r="213" spans="2:44" s="20" customFormat="1" x14ac:dyDescent="0.25">
      <c r="B213" s="90"/>
      <c r="C213" s="91"/>
      <c r="D213" s="92"/>
      <c r="E213" s="93"/>
      <c r="F213" s="94"/>
      <c r="H213" s="93"/>
      <c r="I213" s="95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9"/>
      <c r="AE213" s="19"/>
      <c r="AF213" s="19"/>
      <c r="AG213" s="19"/>
      <c r="AH213" s="19"/>
      <c r="AI213" s="19"/>
      <c r="AJ213" s="19"/>
      <c r="AK213" s="19"/>
      <c r="AL213" s="19"/>
      <c r="AM213" s="19"/>
      <c r="AN213" s="19"/>
      <c r="AO213" s="19"/>
      <c r="AP213" s="19"/>
      <c r="AQ213" s="19"/>
      <c r="AR213" s="19"/>
    </row>
    <row r="214" spans="2:44" s="20" customFormat="1" x14ac:dyDescent="0.25">
      <c r="B214" s="90"/>
      <c r="C214" s="91"/>
      <c r="D214" s="92"/>
      <c r="E214" s="93"/>
      <c r="F214" s="94"/>
      <c r="H214" s="93"/>
      <c r="I214" s="95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19"/>
      <c r="AH214" s="19"/>
      <c r="AI214" s="19"/>
      <c r="AJ214" s="19"/>
      <c r="AK214" s="19"/>
      <c r="AL214" s="19"/>
      <c r="AM214" s="19"/>
      <c r="AN214" s="19"/>
      <c r="AO214" s="19"/>
      <c r="AP214" s="19"/>
      <c r="AQ214" s="19"/>
      <c r="AR214" s="19"/>
    </row>
    <row r="215" spans="2:44" s="20" customFormat="1" x14ac:dyDescent="0.25">
      <c r="B215" s="90"/>
      <c r="C215" s="91"/>
      <c r="D215" s="92"/>
      <c r="E215" s="93"/>
      <c r="F215" s="94"/>
      <c r="H215" s="93"/>
      <c r="I215" s="95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19"/>
      <c r="AG215" s="19"/>
      <c r="AH215" s="19"/>
      <c r="AI215" s="19"/>
      <c r="AJ215" s="19"/>
      <c r="AK215" s="19"/>
      <c r="AL215" s="19"/>
      <c r="AM215" s="19"/>
      <c r="AN215" s="19"/>
      <c r="AO215" s="19"/>
      <c r="AP215" s="19"/>
      <c r="AQ215" s="19"/>
      <c r="AR215" s="19"/>
    </row>
    <row r="216" spans="2:44" s="20" customFormat="1" x14ac:dyDescent="0.25">
      <c r="B216" s="90"/>
      <c r="C216" s="91"/>
      <c r="D216" s="92"/>
      <c r="E216" s="93"/>
      <c r="F216" s="94"/>
      <c r="H216" s="93"/>
      <c r="I216" s="95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19"/>
      <c r="AH216" s="19"/>
      <c r="AI216" s="19"/>
      <c r="AJ216" s="19"/>
      <c r="AK216" s="19"/>
      <c r="AL216" s="19"/>
      <c r="AM216" s="19"/>
      <c r="AN216" s="19"/>
      <c r="AO216" s="19"/>
      <c r="AP216" s="19"/>
      <c r="AQ216" s="19"/>
      <c r="AR216" s="19"/>
    </row>
    <row r="217" spans="2:44" s="20" customFormat="1" x14ac:dyDescent="0.25">
      <c r="B217" s="90"/>
      <c r="C217" s="91"/>
      <c r="D217" s="92"/>
      <c r="E217" s="93"/>
      <c r="F217" s="94"/>
      <c r="H217" s="93"/>
      <c r="I217" s="95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  <c r="AH217" s="19"/>
      <c r="AI217" s="19"/>
      <c r="AJ217" s="19"/>
      <c r="AK217" s="19"/>
      <c r="AL217" s="19"/>
      <c r="AM217" s="19"/>
      <c r="AN217" s="19"/>
      <c r="AO217" s="19"/>
      <c r="AP217" s="19"/>
      <c r="AQ217" s="19"/>
      <c r="AR217" s="19"/>
    </row>
    <row r="218" spans="2:44" s="20" customFormat="1" x14ac:dyDescent="0.25">
      <c r="B218" s="90"/>
      <c r="C218" s="91"/>
      <c r="D218" s="92"/>
      <c r="E218" s="93"/>
      <c r="F218" s="94"/>
      <c r="H218" s="93"/>
      <c r="I218" s="95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19"/>
      <c r="AH218" s="19"/>
      <c r="AI218" s="19"/>
      <c r="AJ218" s="19"/>
      <c r="AK218" s="19"/>
      <c r="AL218" s="19"/>
      <c r="AM218" s="19"/>
      <c r="AN218" s="19"/>
      <c r="AO218" s="19"/>
      <c r="AP218" s="19"/>
      <c r="AQ218" s="19"/>
      <c r="AR218" s="19"/>
    </row>
    <row r="219" spans="2:44" s="20" customFormat="1" x14ac:dyDescent="0.25">
      <c r="B219" s="90"/>
      <c r="C219" s="91"/>
      <c r="D219" s="92"/>
      <c r="E219" s="93"/>
      <c r="F219" s="94"/>
      <c r="H219" s="93"/>
      <c r="I219" s="95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19"/>
      <c r="AE219" s="19"/>
      <c r="AF219" s="19"/>
      <c r="AG219" s="19"/>
      <c r="AH219" s="19"/>
      <c r="AI219" s="19"/>
      <c r="AJ219" s="19"/>
      <c r="AK219" s="19"/>
      <c r="AL219" s="19"/>
      <c r="AM219" s="19"/>
      <c r="AN219" s="19"/>
      <c r="AO219" s="19"/>
      <c r="AP219" s="19"/>
      <c r="AQ219" s="19"/>
      <c r="AR219" s="19"/>
    </row>
    <row r="220" spans="2:44" s="20" customFormat="1" x14ac:dyDescent="0.25">
      <c r="B220" s="90"/>
      <c r="C220" s="91"/>
      <c r="D220" s="92"/>
      <c r="E220" s="93"/>
      <c r="F220" s="94"/>
      <c r="H220" s="93"/>
      <c r="I220" s="95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  <c r="AI220" s="19"/>
      <c r="AJ220" s="19"/>
      <c r="AK220" s="19"/>
      <c r="AL220" s="19"/>
      <c r="AM220" s="19"/>
      <c r="AN220" s="19"/>
      <c r="AO220" s="19"/>
      <c r="AP220" s="19"/>
      <c r="AQ220" s="19"/>
      <c r="AR220" s="19"/>
    </row>
    <row r="221" spans="2:44" s="20" customFormat="1" x14ac:dyDescent="0.25">
      <c r="B221" s="90"/>
      <c r="C221" s="91"/>
      <c r="D221" s="92"/>
      <c r="E221" s="93"/>
      <c r="F221" s="94"/>
      <c r="H221" s="93"/>
      <c r="I221" s="95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19"/>
      <c r="AE221" s="19"/>
      <c r="AF221" s="19"/>
      <c r="AG221" s="19"/>
      <c r="AH221" s="19"/>
      <c r="AI221" s="19"/>
      <c r="AJ221" s="19"/>
      <c r="AK221" s="19"/>
      <c r="AL221" s="19"/>
      <c r="AM221" s="19"/>
      <c r="AN221" s="19"/>
      <c r="AO221" s="19"/>
      <c r="AP221" s="19"/>
      <c r="AQ221" s="19"/>
      <c r="AR221" s="19"/>
    </row>
    <row r="222" spans="2:44" s="20" customFormat="1" x14ac:dyDescent="0.25">
      <c r="B222" s="90"/>
      <c r="C222" s="91"/>
      <c r="D222" s="92"/>
      <c r="E222" s="93"/>
      <c r="F222" s="94"/>
      <c r="H222" s="93"/>
      <c r="I222" s="95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  <c r="AI222" s="19"/>
      <c r="AJ222" s="19"/>
      <c r="AK222" s="19"/>
      <c r="AL222" s="19"/>
      <c r="AM222" s="19"/>
      <c r="AN222" s="19"/>
      <c r="AO222" s="19"/>
      <c r="AP222" s="19"/>
      <c r="AQ222" s="19"/>
      <c r="AR222" s="19"/>
    </row>
    <row r="223" spans="2:44" s="20" customFormat="1" x14ac:dyDescent="0.25">
      <c r="B223" s="90"/>
      <c r="C223" s="91"/>
      <c r="D223" s="92"/>
      <c r="E223" s="93"/>
      <c r="F223" s="94"/>
      <c r="H223" s="93"/>
      <c r="I223" s="95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  <c r="AA223" s="19"/>
      <c r="AB223" s="19"/>
      <c r="AC223" s="19"/>
      <c r="AD223" s="19"/>
      <c r="AE223" s="19"/>
      <c r="AF223" s="19"/>
      <c r="AG223" s="19"/>
      <c r="AH223" s="19"/>
      <c r="AI223" s="19"/>
      <c r="AJ223" s="19"/>
      <c r="AK223" s="19"/>
      <c r="AL223" s="19"/>
      <c r="AM223" s="19"/>
      <c r="AN223" s="19"/>
      <c r="AO223" s="19"/>
      <c r="AP223" s="19"/>
      <c r="AQ223" s="19"/>
      <c r="AR223" s="19"/>
    </row>
    <row r="224" spans="2:44" s="20" customFormat="1" x14ac:dyDescent="0.25">
      <c r="B224" s="90"/>
      <c r="C224" s="91"/>
      <c r="D224" s="92"/>
      <c r="E224" s="93"/>
      <c r="F224" s="94"/>
      <c r="H224" s="93"/>
      <c r="I224" s="95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  <c r="AA224" s="19"/>
      <c r="AB224" s="19"/>
      <c r="AC224" s="19"/>
      <c r="AD224" s="19"/>
      <c r="AE224" s="19"/>
      <c r="AF224" s="19"/>
      <c r="AG224" s="19"/>
      <c r="AH224" s="19"/>
      <c r="AI224" s="19"/>
      <c r="AJ224" s="19"/>
      <c r="AK224" s="19"/>
      <c r="AL224" s="19"/>
      <c r="AM224" s="19"/>
      <c r="AN224" s="19"/>
      <c r="AO224" s="19"/>
      <c r="AP224" s="19"/>
      <c r="AQ224" s="19"/>
      <c r="AR224" s="19"/>
    </row>
    <row r="225" spans="2:44" s="20" customFormat="1" x14ac:dyDescent="0.25">
      <c r="B225" s="90"/>
      <c r="C225" s="91"/>
      <c r="D225" s="92"/>
      <c r="E225" s="93"/>
      <c r="F225" s="94"/>
      <c r="H225" s="93"/>
      <c r="I225" s="95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  <c r="AA225" s="19"/>
      <c r="AB225" s="19"/>
      <c r="AC225" s="19"/>
      <c r="AD225" s="19"/>
      <c r="AE225" s="19"/>
      <c r="AF225" s="19"/>
      <c r="AG225" s="19"/>
      <c r="AH225" s="19"/>
      <c r="AI225" s="19"/>
      <c r="AJ225" s="19"/>
      <c r="AK225" s="19"/>
      <c r="AL225" s="19"/>
      <c r="AM225" s="19"/>
      <c r="AN225" s="19"/>
      <c r="AO225" s="19"/>
      <c r="AP225" s="19"/>
      <c r="AQ225" s="19"/>
      <c r="AR225" s="19"/>
    </row>
    <row r="226" spans="2:44" s="20" customFormat="1" x14ac:dyDescent="0.25">
      <c r="B226" s="90"/>
      <c r="C226" s="91"/>
      <c r="D226" s="92"/>
      <c r="E226" s="93"/>
      <c r="F226" s="94"/>
      <c r="H226" s="93"/>
      <c r="I226" s="95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19"/>
      <c r="AB226" s="19"/>
      <c r="AC226" s="19"/>
      <c r="AD226" s="19"/>
      <c r="AE226" s="19"/>
      <c r="AF226" s="19"/>
      <c r="AG226" s="19"/>
      <c r="AH226" s="19"/>
      <c r="AI226" s="19"/>
      <c r="AJ226" s="19"/>
      <c r="AK226" s="19"/>
      <c r="AL226" s="19"/>
      <c r="AM226" s="19"/>
      <c r="AN226" s="19"/>
      <c r="AO226" s="19"/>
      <c r="AP226" s="19"/>
      <c r="AQ226" s="19"/>
      <c r="AR226" s="19"/>
    </row>
    <row r="227" spans="2:44" s="20" customFormat="1" x14ac:dyDescent="0.25">
      <c r="B227" s="90"/>
      <c r="C227" s="91"/>
      <c r="D227" s="92"/>
      <c r="E227" s="93"/>
      <c r="F227" s="94"/>
      <c r="H227" s="93"/>
      <c r="I227" s="95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19"/>
      <c r="AE227" s="19"/>
      <c r="AF227" s="19"/>
      <c r="AG227" s="19"/>
      <c r="AH227" s="19"/>
      <c r="AI227" s="19"/>
      <c r="AJ227" s="19"/>
      <c r="AK227" s="19"/>
      <c r="AL227" s="19"/>
      <c r="AM227" s="19"/>
      <c r="AN227" s="19"/>
      <c r="AO227" s="19"/>
      <c r="AP227" s="19"/>
      <c r="AQ227" s="19"/>
      <c r="AR227" s="19"/>
    </row>
    <row r="228" spans="2:44" s="20" customFormat="1" x14ac:dyDescent="0.25">
      <c r="B228" s="90"/>
      <c r="C228" s="91"/>
      <c r="D228" s="92"/>
      <c r="E228" s="93"/>
      <c r="F228" s="94"/>
      <c r="H228" s="93"/>
      <c r="I228" s="95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19"/>
      <c r="AE228" s="19"/>
      <c r="AF228" s="19"/>
      <c r="AG228" s="19"/>
      <c r="AH228" s="19"/>
      <c r="AI228" s="19"/>
      <c r="AJ228" s="19"/>
      <c r="AK228" s="19"/>
      <c r="AL228" s="19"/>
      <c r="AM228" s="19"/>
      <c r="AN228" s="19"/>
      <c r="AO228" s="19"/>
      <c r="AP228" s="19"/>
      <c r="AQ228" s="19"/>
      <c r="AR228" s="19"/>
    </row>
    <row r="229" spans="2:44" s="20" customFormat="1" x14ac:dyDescent="0.25">
      <c r="B229" s="90"/>
      <c r="C229" s="91"/>
      <c r="D229" s="92"/>
      <c r="E229" s="93"/>
      <c r="F229" s="94"/>
      <c r="H229" s="93"/>
      <c r="I229" s="95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19"/>
      <c r="AE229" s="19"/>
      <c r="AF229" s="19"/>
      <c r="AG229" s="19"/>
      <c r="AH229" s="19"/>
      <c r="AI229" s="19"/>
      <c r="AJ229" s="19"/>
      <c r="AK229" s="19"/>
      <c r="AL229" s="19"/>
      <c r="AM229" s="19"/>
      <c r="AN229" s="19"/>
      <c r="AO229" s="19"/>
      <c r="AP229" s="19"/>
      <c r="AQ229" s="19"/>
      <c r="AR229" s="19"/>
    </row>
    <row r="230" spans="2:44" s="20" customFormat="1" x14ac:dyDescent="0.25">
      <c r="B230" s="90"/>
      <c r="C230" s="91"/>
      <c r="D230" s="92"/>
      <c r="E230" s="93"/>
      <c r="F230" s="94"/>
      <c r="H230" s="93"/>
      <c r="I230" s="95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</row>
    <row r="231" spans="2:44" s="20" customFormat="1" x14ac:dyDescent="0.25">
      <c r="B231" s="90"/>
      <c r="C231" s="91"/>
      <c r="D231" s="92"/>
      <c r="E231" s="93"/>
      <c r="F231" s="94"/>
      <c r="H231" s="93"/>
      <c r="I231" s="95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19"/>
      <c r="AE231" s="19"/>
      <c r="AF231" s="19"/>
      <c r="AG231" s="19"/>
      <c r="AH231" s="19"/>
      <c r="AI231" s="19"/>
      <c r="AJ231" s="19"/>
      <c r="AK231" s="19"/>
      <c r="AL231" s="19"/>
      <c r="AM231" s="19"/>
      <c r="AN231" s="19"/>
      <c r="AO231" s="19"/>
      <c r="AP231" s="19"/>
      <c r="AQ231" s="19"/>
      <c r="AR231" s="19"/>
    </row>
    <row r="232" spans="2:44" s="20" customFormat="1" x14ac:dyDescent="0.25">
      <c r="B232" s="90"/>
      <c r="C232" s="91"/>
      <c r="D232" s="92"/>
      <c r="E232" s="93"/>
      <c r="F232" s="94"/>
      <c r="H232" s="93"/>
      <c r="I232" s="95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19"/>
      <c r="AE232" s="19"/>
      <c r="AF232" s="19"/>
      <c r="AG232" s="19"/>
      <c r="AH232" s="19"/>
      <c r="AI232" s="19"/>
      <c r="AJ232" s="19"/>
      <c r="AK232" s="19"/>
      <c r="AL232" s="19"/>
      <c r="AM232" s="19"/>
      <c r="AN232" s="19"/>
      <c r="AO232" s="19"/>
      <c r="AP232" s="19"/>
      <c r="AQ232" s="19"/>
      <c r="AR232" s="19"/>
    </row>
    <row r="233" spans="2:44" s="20" customFormat="1" x14ac:dyDescent="0.25">
      <c r="B233" s="90"/>
      <c r="C233" s="91"/>
      <c r="D233" s="92"/>
      <c r="E233" s="93"/>
      <c r="F233" s="94"/>
      <c r="H233" s="93"/>
      <c r="I233" s="95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19"/>
      <c r="AE233" s="19"/>
      <c r="AF233" s="19"/>
      <c r="AG233" s="19"/>
      <c r="AH233" s="19"/>
      <c r="AI233" s="19"/>
      <c r="AJ233" s="19"/>
      <c r="AK233" s="19"/>
      <c r="AL233" s="19"/>
      <c r="AM233" s="19"/>
      <c r="AN233" s="19"/>
      <c r="AO233" s="19"/>
      <c r="AP233" s="19"/>
      <c r="AQ233" s="19"/>
      <c r="AR233" s="19"/>
    </row>
    <row r="234" spans="2:44" s="20" customFormat="1" x14ac:dyDescent="0.25">
      <c r="B234" s="90"/>
      <c r="C234" s="91"/>
      <c r="D234" s="92"/>
      <c r="E234" s="93"/>
      <c r="F234" s="94"/>
      <c r="H234" s="93"/>
      <c r="I234" s="95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19"/>
      <c r="AE234" s="19"/>
      <c r="AF234" s="19"/>
      <c r="AG234" s="19"/>
      <c r="AH234" s="19"/>
      <c r="AI234" s="19"/>
      <c r="AJ234" s="19"/>
      <c r="AK234" s="19"/>
      <c r="AL234" s="19"/>
      <c r="AM234" s="19"/>
      <c r="AN234" s="19"/>
      <c r="AO234" s="19"/>
      <c r="AP234" s="19"/>
      <c r="AQ234" s="19"/>
      <c r="AR234" s="19"/>
    </row>
    <row r="235" spans="2:44" s="20" customFormat="1" x14ac:dyDescent="0.25">
      <c r="B235" s="90"/>
      <c r="C235" s="91"/>
      <c r="D235" s="92"/>
      <c r="E235" s="93"/>
      <c r="F235" s="94"/>
      <c r="H235" s="93"/>
      <c r="I235" s="95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19"/>
      <c r="AE235" s="19"/>
      <c r="AF235" s="19"/>
      <c r="AG235" s="19"/>
      <c r="AH235" s="19"/>
      <c r="AI235" s="19"/>
      <c r="AJ235" s="19"/>
      <c r="AK235" s="19"/>
      <c r="AL235" s="19"/>
      <c r="AM235" s="19"/>
      <c r="AN235" s="19"/>
      <c r="AO235" s="19"/>
      <c r="AP235" s="19"/>
      <c r="AQ235" s="19"/>
      <c r="AR235" s="19"/>
    </row>
    <row r="236" spans="2:44" s="20" customFormat="1" x14ac:dyDescent="0.25">
      <c r="B236" s="90"/>
      <c r="C236" s="91"/>
      <c r="D236" s="92"/>
      <c r="E236" s="93"/>
      <c r="F236" s="94"/>
      <c r="H236" s="93"/>
      <c r="I236" s="95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9"/>
      <c r="AJ236" s="19"/>
      <c r="AK236" s="19"/>
      <c r="AL236" s="19"/>
      <c r="AM236" s="19"/>
      <c r="AN236" s="19"/>
      <c r="AO236" s="19"/>
      <c r="AP236" s="19"/>
      <c r="AQ236" s="19"/>
      <c r="AR236" s="19"/>
    </row>
    <row r="237" spans="2:44" s="20" customFormat="1" x14ac:dyDescent="0.25">
      <c r="B237" s="90"/>
      <c r="C237" s="91"/>
      <c r="D237" s="92"/>
      <c r="E237" s="93"/>
      <c r="F237" s="94"/>
      <c r="H237" s="93"/>
      <c r="I237" s="95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/>
      <c r="AE237" s="19"/>
      <c r="AF237" s="19"/>
      <c r="AG237" s="19"/>
      <c r="AH237" s="19"/>
      <c r="AI237" s="19"/>
      <c r="AJ237" s="19"/>
      <c r="AK237" s="19"/>
      <c r="AL237" s="19"/>
      <c r="AM237" s="19"/>
      <c r="AN237" s="19"/>
      <c r="AO237" s="19"/>
      <c r="AP237" s="19"/>
      <c r="AQ237" s="19"/>
      <c r="AR237" s="19"/>
    </row>
    <row r="238" spans="2:44" s="20" customFormat="1" x14ac:dyDescent="0.25">
      <c r="B238" s="90"/>
      <c r="C238" s="91"/>
      <c r="D238" s="92"/>
      <c r="E238" s="93"/>
      <c r="F238" s="94"/>
      <c r="H238" s="93"/>
      <c r="I238" s="95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/>
      <c r="AE238" s="19"/>
      <c r="AF238" s="19"/>
      <c r="AG238" s="19"/>
      <c r="AH238" s="19"/>
      <c r="AI238" s="19"/>
      <c r="AJ238" s="19"/>
      <c r="AK238" s="19"/>
      <c r="AL238" s="19"/>
      <c r="AM238" s="19"/>
      <c r="AN238" s="19"/>
      <c r="AO238" s="19"/>
      <c r="AP238" s="19"/>
      <c r="AQ238" s="19"/>
      <c r="AR238" s="19"/>
    </row>
    <row r="239" spans="2:44" s="20" customFormat="1" x14ac:dyDescent="0.25">
      <c r="B239" s="90"/>
      <c r="C239" s="91"/>
      <c r="D239" s="92"/>
      <c r="E239" s="93"/>
      <c r="F239" s="94"/>
      <c r="H239" s="93"/>
      <c r="I239" s="95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19"/>
      <c r="AE239" s="19"/>
      <c r="AF239" s="19"/>
      <c r="AG239" s="19"/>
      <c r="AH239" s="19"/>
      <c r="AI239" s="19"/>
      <c r="AJ239" s="19"/>
      <c r="AK239" s="19"/>
      <c r="AL239" s="19"/>
      <c r="AM239" s="19"/>
      <c r="AN239" s="19"/>
      <c r="AO239" s="19"/>
      <c r="AP239" s="19"/>
      <c r="AQ239" s="19"/>
      <c r="AR239" s="19"/>
    </row>
    <row r="240" spans="2:44" s="20" customFormat="1" x14ac:dyDescent="0.25">
      <c r="B240" s="90"/>
      <c r="C240" s="91"/>
      <c r="D240" s="92"/>
      <c r="E240" s="93"/>
      <c r="F240" s="94"/>
      <c r="H240" s="93"/>
      <c r="I240" s="95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</row>
    <row r="241" spans="2:44" s="20" customFormat="1" x14ac:dyDescent="0.25">
      <c r="B241" s="90"/>
      <c r="C241" s="91"/>
      <c r="D241" s="92"/>
      <c r="E241" s="93"/>
      <c r="F241" s="94"/>
      <c r="H241" s="93"/>
      <c r="I241" s="95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19"/>
      <c r="AE241" s="19"/>
      <c r="AF241" s="19"/>
      <c r="AG241" s="19"/>
      <c r="AH241" s="19"/>
      <c r="AI241" s="19"/>
      <c r="AJ241" s="19"/>
      <c r="AK241" s="19"/>
      <c r="AL241" s="19"/>
      <c r="AM241" s="19"/>
      <c r="AN241" s="19"/>
      <c r="AO241" s="19"/>
      <c r="AP241" s="19"/>
      <c r="AQ241" s="19"/>
      <c r="AR241" s="19"/>
    </row>
    <row r="242" spans="2:44" s="20" customFormat="1" x14ac:dyDescent="0.25">
      <c r="B242" s="90"/>
      <c r="C242" s="91"/>
      <c r="D242" s="92"/>
      <c r="E242" s="93"/>
      <c r="F242" s="94"/>
      <c r="H242" s="93"/>
      <c r="I242" s="95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19"/>
      <c r="AE242" s="19"/>
      <c r="AF242" s="19"/>
      <c r="AG242" s="19"/>
      <c r="AH242" s="19"/>
      <c r="AI242" s="19"/>
      <c r="AJ242" s="19"/>
      <c r="AK242" s="19"/>
      <c r="AL242" s="19"/>
      <c r="AM242" s="19"/>
      <c r="AN242" s="19"/>
      <c r="AO242" s="19"/>
      <c r="AP242" s="19"/>
      <c r="AQ242" s="19"/>
      <c r="AR242" s="19"/>
    </row>
    <row r="243" spans="2:44" s="20" customFormat="1" x14ac:dyDescent="0.25">
      <c r="B243" s="90"/>
      <c r="C243" s="91"/>
      <c r="D243" s="92"/>
      <c r="E243" s="93"/>
      <c r="F243" s="94"/>
      <c r="H243" s="93"/>
      <c r="I243" s="95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19"/>
      <c r="AE243" s="19"/>
      <c r="AF243" s="19"/>
      <c r="AG243" s="19"/>
      <c r="AH243" s="19"/>
      <c r="AI243" s="19"/>
      <c r="AJ243" s="19"/>
      <c r="AK243" s="19"/>
      <c r="AL243" s="19"/>
      <c r="AM243" s="19"/>
      <c r="AN243" s="19"/>
      <c r="AO243" s="19"/>
      <c r="AP243" s="19"/>
      <c r="AQ243" s="19"/>
      <c r="AR243" s="19"/>
    </row>
    <row r="244" spans="2:44" s="20" customFormat="1" x14ac:dyDescent="0.25">
      <c r="B244" s="90"/>
      <c r="C244" s="91"/>
      <c r="D244" s="92"/>
      <c r="E244" s="93"/>
      <c r="F244" s="94"/>
      <c r="H244" s="93"/>
      <c r="I244" s="95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19"/>
      <c r="AE244" s="19"/>
      <c r="AF244" s="19"/>
      <c r="AG244" s="19"/>
      <c r="AH244" s="19"/>
      <c r="AI244" s="19"/>
      <c r="AJ244" s="19"/>
      <c r="AK244" s="19"/>
      <c r="AL244" s="19"/>
      <c r="AM244" s="19"/>
      <c r="AN244" s="19"/>
      <c r="AO244" s="19"/>
      <c r="AP244" s="19"/>
      <c r="AQ244" s="19"/>
      <c r="AR244" s="19"/>
    </row>
    <row r="245" spans="2:44" s="20" customFormat="1" x14ac:dyDescent="0.25">
      <c r="B245" s="90"/>
      <c r="C245" s="91"/>
      <c r="D245" s="92"/>
      <c r="E245" s="93"/>
      <c r="F245" s="94"/>
      <c r="H245" s="93"/>
      <c r="I245" s="95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19"/>
      <c r="AE245" s="19"/>
      <c r="AF245" s="19"/>
      <c r="AG245" s="19"/>
      <c r="AH245" s="19"/>
      <c r="AI245" s="19"/>
      <c r="AJ245" s="19"/>
      <c r="AK245" s="19"/>
      <c r="AL245" s="19"/>
      <c r="AM245" s="19"/>
      <c r="AN245" s="19"/>
      <c r="AO245" s="19"/>
      <c r="AP245" s="19"/>
      <c r="AQ245" s="19"/>
      <c r="AR245" s="19"/>
    </row>
    <row r="246" spans="2:44" s="20" customFormat="1" x14ac:dyDescent="0.25">
      <c r="B246" s="90"/>
      <c r="C246" s="91"/>
      <c r="D246" s="92"/>
      <c r="E246" s="93"/>
      <c r="F246" s="94"/>
      <c r="H246" s="93"/>
      <c r="I246" s="95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  <c r="AI246" s="19"/>
      <c r="AJ246" s="19"/>
      <c r="AK246" s="19"/>
      <c r="AL246" s="19"/>
      <c r="AM246" s="19"/>
      <c r="AN246" s="19"/>
      <c r="AO246" s="19"/>
      <c r="AP246" s="19"/>
      <c r="AQ246" s="19"/>
      <c r="AR246" s="19"/>
    </row>
    <row r="247" spans="2:44" s="20" customFormat="1" x14ac:dyDescent="0.25">
      <c r="B247" s="90"/>
      <c r="C247" s="91"/>
      <c r="D247" s="92"/>
      <c r="E247" s="93"/>
      <c r="F247" s="94"/>
      <c r="H247" s="93"/>
      <c r="I247" s="95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</row>
    <row r="248" spans="2:44" s="20" customFormat="1" x14ac:dyDescent="0.25">
      <c r="B248" s="90"/>
      <c r="C248" s="91"/>
      <c r="D248" s="92"/>
      <c r="E248" s="93"/>
      <c r="F248" s="94"/>
      <c r="H248" s="93"/>
      <c r="I248" s="95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19"/>
      <c r="AE248" s="19"/>
      <c r="AF248" s="19"/>
      <c r="AG248" s="19"/>
      <c r="AH248" s="19"/>
      <c r="AI248" s="19"/>
      <c r="AJ248" s="19"/>
      <c r="AK248" s="19"/>
      <c r="AL248" s="19"/>
      <c r="AM248" s="19"/>
      <c r="AN248" s="19"/>
      <c r="AO248" s="19"/>
      <c r="AP248" s="19"/>
      <c r="AQ248" s="19"/>
      <c r="AR248" s="19"/>
    </row>
    <row r="249" spans="2:44" s="20" customFormat="1" x14ac:dyDescent="0.25">
      <c r="B249" s="90"/>
      <c r="C249" s="91"/>
      <c r="D249" s="92"/>
      <c r="E249" s="93"/>
      <c r="F249" s="94"/>
      <c r="H249" s="93"/>
      <c r="I249" s="95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19"/>
      <c r="AE249" s="19"/>
      <c r="AF249" s="19"/>
      <c r="AG249" s="19"/>
      <c r="AH249" s="19"/>
      <c r="AI249" s="19"/>
      <c r="AJ249" s="19"/>
      <c r="AK249" s="19"/>
      <c r="AL249" s="19"/>
      <c r="AM249" s="19"/>
      <c r="AN249" s="19"/>
      <c r="AO249" s="19"/>
      <c r="AP249" s="19"/>
      <c r="AQ249" s="19"/>
      <c r="AR249" s="19"/>
    </row>
    <row r="250" spans="2:44" s="20" customFormat="1" x14ac:dyDescent="0.25">
      <c r="B250" s="90"/>
      <c r="C250" s="91"/>
      <c r="D250" s="92"/>
      <c r="E250" s="93"/>
      <c r="F250" s="94"/>
      <c r="H250" s="93"/>
      <c r="I250" s="95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19"/>
      <c r="AE250" s="19"/>
      <c r="AF250" s="19"/>
      <c r="AG250" s="19"/>
      <c r="AH250" s="19"/>
      <c r="AI250" s="19"/>
      <c r="AJ250" s="19"/>
      <c r="AK250" s="19"/>
      <c r="AL250" s="19"/>
      <c r="AM250" s="19"/>
      <c r="AN250" s="19"/>
      <c r="AO250" s="19"/>
      <c r="AP250" s="19"/>
      <c r="AQ250" s="19"/>
      <c r="AR250" s="19"/>
    </row>
    <row r="251" spans="2:44" s="20" customFormat="1" x14ac:dyDescent="0.25">
      <c r="B251" s="90"/>
      <c r="C251" s="91"/>
      <c r="D251" s="92"/>
      <c r="E251" s="93"/>
      <c r="F251" s="94"/>
      <c r="H251" s="93"/>
      <c r="I251" s="95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19"/>
      <c r="AE251" s="19"/>
      <c r="AF251" s="19"/>
      <c r="AG251" s="19"/>
      <c r="AH251" s="19"/>
      <c r="AI251" s="19"/>
      <c r="AJ251" s="19"/>
      <c r="AK251" s="19"/>
      <c r="AL251" s="19"/>
      <c r="AM251" s="19"/>
      <c r="AN251" s="19"/>
      <c r="AO251" s="19"/>
      <c r="AP251" s="19"/>
      <c r="AQ251" s="19"/>
      <c r="AR251" s="19"/>
    </row>
    <row r="252" spans="2:44" s="20" customFormat="1" x14ac:dyDescent="0.25">
      <c r="B252" s="90"/>
      <c r="C252" s="91"/>
      <c r="D252" s="92"/>
      <c r="E252" s="93"/>
      <c r="F252" s="94"/>
      <c r="H252" s="93"/>
      <c r="I252" s="95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19"/>
      <c r="AE252" s="19"/>
      <c r="AF252" s="19"/>
      <c r="AG252" s="19"/>
      <c r="AH252" s="19"/>
      <c r="AI252" s="19"/>
      <c r="AJ252" s="19"/>
      <c r="AK252" s="19"/>
      <c r="AL252" s="19"/>
      <c r="AM252" s="19"/>
      <c r="AN252" s="19"/>
      <c r="AO252" s="19"/>
      <c r="AP252" s="19"/>
      <c r="AQ252" s="19"/>
      <c r="AR252" s="19"/>
    </row>
    <row r="253" spans="2:44" s="20" customFormat="1" x14ac:dyDescent="0.25">
      <c r="B253" s="90"/>
      <c r="C253" s="91"/>
      <c r="D253" s="92"/>
      <c r="E253" s="93"/>
      <c r="F253" s="94"/>
      <c r="H253" s="93"/>
      <c r="I253" s="95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19"/>
      <c r="AE253" s="19"/>
      <c r="AF253" s="19"/>
      <c r="AG253" s="19"/>
      <c r="AH253" s="19"/>
      <c r="AI253" s="19"/>
      <c r="AJ253" s="19"/>
      <c r="AK253" s="19"/>
      <c r="AL253" s="19"/>
      <c r="AM253" s="19"/>
      <c r="AN253" s="19"/>
      <c r="AO253" s="19"/>
      <c r="AP253" s="19"/>
      <c r="AQ253" s="19"/>
      <c r="AR253" s="19"/>
    </row>
    <row r="254" spans="2:44" s="20" customFormat="1" x14ac:dyDescent="0.25">
      <c r="B254" s="90"/>
      <c r="C254" s="91"/>
      <c r="D254" s="92"/>
      <c r="E254" s="93"/>
      <c r="F254" s="94"/>
      <c r="H254" s="93"/>
      <c r="I254" s="95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19"/>
      <c r="AE254" s="19"/>
      <c r="AF254" s="19"/>
      <c r="AG254" s="19"/>
      <c r="AH254" s="19"/>
      <c r="AI254" s="19"/>
      <c r="AJ254" s="19"/>
      <c r="AK254" s="19"/>
      <c r="AL254" s="19"/>
      <c r="AM254" s="19"/>
      <c r="AN254" s="19"/>
      <c r="AO254" s="19"/>
      <c r="AP254" s="19"/>
      <c r="AQ254" s="19"/>
      <c r="AR254" s="19"/>
    </row>
    <row r="255" spans="2:44" s="20" customFormat="1" x14ac:dyDescent="0.25">
      <c r="B255" s="90"/>
      <c r="C255" s="91"/>
      <c r="D255" s="92"/>
      <c r="E255" s="93"/>
      <c r="F255" s="94"/>
      <c r="H255" s="93"/>
      <c r="I255" s="95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</row>
    <row r="256" spans="2:44" s="20" customFormat="1" x14ac:dyDescent="0.25">
      <c r="B256" s="90"/>
      <c r="C256" s="91"/>
      <c r="D256" s="92"/>
      <c r="E256" s="93"/>
      <c r="F256" s="94"/>
      <c r="H256" s="93"/>
      <c r="I256" s="95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19"/>
      <c r="AE256" s="19"/>
      <c r="AF256" s="19"/>
      <c r="AG256" s="19"/>
      <c r="AH256" s="19"/>
      <c r="AI256" s="19"/>
      <c r="AJ256" s="19"/>
      <c r="AK256" s="19"/>
      <c r="AL256" s="19"/>
      <c r="AM256" s="19"/>
      <c r="AN256" s="19"/>
      <c r="AO256" s="19"/>
      <c r="AP256" s="19"/>
      <c r="AQ256" s="19"/>
      <c r="AR256" s="19"/>
    </row>
    <row r="257" spans="2:44" s="20" customFormat="1" x14ac:dyDescent="0.25">
      <c r="B257" s="90"/>
      <c r="C257" s="91"/>
      <c r="D257" s="92"/>
      <c r="E257" s="93"/>
      <c r="F257" s="94"/>
      <c r="H257" s="93"/>
      <c r="I257" s="95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19"/>
      <c r="AE257" s="19"/>
      <c r="AF257" s="19"/>
      <c r="AG257" s="19"/>
      <c r="AH257" s="19"/>
      <c r="AI257" s="19"/>
      <c r="AJ257" s="19"/>
      <c r="AK257" s="19"/>
      <c r="AL257" s="19"/>
      <c r="AM257" s="19"/>
      <c r="AN257" s="19"/>
      <c r="AO257" s="19"/>
      <c r="AP257" s="19"/>
      <c r="AQ257" s="19"/>
      <c r="AR257" s="19"/>
    </row>
    <row r="258" spans="2:44" s="20" customFormat="1" x14ac:dyDescent="0.25">
      <c r="B258" s="90"/>
      <c r="C258" s="91"/>
      <c r="D258" s="92"/>
      <c r="E258" s="93"/>
      <c r="F258" s="94"/>
      <c r="H258" s="93"/>
      <c r="I258" s="95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19"/>
      <c r="AE258" s="19"/>
      <c r="AF258" s="19"/>
      <c r="AG258" s="19"/>
      <c r="AH258" s="19"/>
      <c r="AI258" s="19"/>
      <c r="AJ258" s="19"/>
      <c r="AK258" s="19"/>
      <c r="AL258" s="19"/>
      <c r="AM258" s="19"/>
      <c r="AN258" s="19"/>
      <c r="AO258" s="19"/>
      <c r="AP258" s="19"/>
      <c r="AQ258" s="19"/>
      <c r="AR258" s="19"/>
    </row>
    <row r="259" spans="2:44" s="20" customFormat="1" x14ac:dyDescent="0.25">
      <c r="B259" s="90"/>
      <c r="C259" s="91"/>
      <c r="D259" s="92"/>
      <c r="E259" s="93"/>
      <c r="F259" s="94"/>
      <c r="H259" s="93"/>
      <c r="I259" s="95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19"/>
      <c r="AE259" s="19"/>
      <c r="AF259" s="19"/>
      <c r="AG259" s="19"/>
      <c r="AH259" s="19"/>
      <c r="AI259" s="19"/>
      <c r="AJ259" s="19"/>
      <c r="AK259" s="19"/>
      <c r="AL259" s="19"/>
      <c r="AM259" s="19"/>
      <c r="AN259" s="19"/>
      <c r="AO259" s="19"/>
      <c r="AP259" s="19"/>
      <c r="AQ259" s="19"/>
      <c r="AR259" s="19"/>
    </row>
    <row r="260" spans="2:44" s="20" customFormat="1" x14ac:dyDescent="0.25">
      <c r="B260" s="90"/>
      <c r="C260" s="91"/>
      <c r="D260" s="92"/>
      <c r="E260" s="93"/>
      <c r="F260" s="94"/>
      <c r="H260" s="93"/>
      <c r="I260" s="95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19"/>
      <c r="AE260" s="19"/>
      <c r="AF260" s="19"/>
      <c r="AG260" s="19"/>
      <c r="AH260" s="19"/>
      <c r="AI260" s="19"/>
      <c r="AJ260" s="19"/>
      <c r="AK260" s="19"/>
      <c r="AL260" s="19"/>
      <c r="AM260" s="19"/>
      <c r="AN260" s="19"/>
      <c r="AO260" s="19"/>
      <c r="AP260" s="19"/>
      <c r="AQ260" s="19"/>
      <c r="AR260" s="19"/>
    </row>
    <row r="261" spans="2:44" s="20" customFormat="1" x14ac:dyDescent="0.25">
      <c r="B261" s="90"/>
      <c r="C261" s="91"/>
      <c r="D261" s="92"/>
      <c r="E261" s="93"/>
      <c r="F261" s="94"/>
      <c r="H261" s="93"/>
      <c r="I261" s="95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19"/>
      <c r="AE261" s="19"/>
      <c r="AF261" s="19"/>
      <c r="AG261" s="19"/>
      <c r="AH261" s="19"/>
      <c r="AI261" s="19"/>
      <c r="AJ261" s="19"/>
      <c r="AK261" s="19"/>
      <c r="AL261" s="19"/>
      <c r="AM261" s="19"/>
      <c r="AN261" s="19"/>
      <c r="AO261" s="19"/>
      <c r="AP261" s="19"/>
      <c r="AQ261" s="19"/>
      <c r="AR261" s="19"/>
    </row>
    <row r="262" spans="2:44" s="20" customFormat="1" x14ac:dyDescent="0.25">
      <c r="B262" s="90"/>
      <c r="C262" s="91"/>
      <c r="D262" s="92"/>
      <c r="E262" s="93"/>
      <c r="F262" s="94"/>
      <c r="H262" s="93"/>
      <c r="I262" s="95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19"/>
      <c r="AE262" s="19"/>
      <c r="AF262" s="19"/>
      <c r="AG262" s="19"/>
      <c r="AH262" s="19"/>
      <c r="AI262" s="19"/>
      <c r="AJ262" s="19"/>
      <c r="AK262" s="19"/>
      <c r="AL262" s="19"/>
      <c r="AM262" s="19"/>
      <c r="AN262" s="19"/>
      <c r="AO262" s="19"/>
      <c r="AP262" s="19"/>
      <c r="AQ262" s="19"/>
      <c r="AR262" s="19"/>
    </row>
    <row r="263" spans="2:44" s="20" customFormat="1" x14ac:dyDescent="0.25">
      <c r="B263" s="90"/>
      <c r="C263" s="91"/>
      <c r="D263" s="92"/>
      <c r="E263" s="93"/>
      <c r="F263" s="94"/>
      <c r="H263" s="93"/>
      <c r="I263" s="95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19"/>
      <c r="AE263" s="19"/>
      <c r="AF263" s="19"/>
      <c r="AG263" s="19"/>
      <c r="AH263" s="19"/>
      <c r="AI263" s="19"/>
      <c r="AJ263" s="19"/>
      <c r="AK263" s="19"/>
      <c r="AL263" s="19"/>
      <c r="AM263" s="19"/>
      <c r="AN263" s="19"/>
      <c r="AO263" s="19"/>
      <c r="AP263" s="19"/>
      <c r="AQ263" s="19"/>
      <c r="AR263" s="19"/>
    </row>
    <row r="264" spans="2:44" s="20" customFormat="1" x14ac:dyDescent="0.25">
      <c r="B264" s="90"/>
      <c r="C264" s="91"/>
      <c r="D264" s="92"/>
      <c r="E264" s="93"/>
      <c r="F264" s="94"/>
      <c r="H264" s="93"/>
      <c r="I264" s="95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19"/>
      <c r="AE264" s="19"/>
      <c r="AF264" s="19"/>
      <c r="AG264" s="19"/>
      <c r="AH264" s="19"/>
      <c r="AI264" s="19"/>
      <c r="AJ264" s="19"/>
      <c r="AK264" s="19"/>
      <c r="AL264" s="19"/>
      <c r="AM264" s="19"/>
      <c r="AN264" s="19"/>
      <c r="AO264" s="19"/>
      <c r="AP264" s="19"/>
      <c r="AQ264" s="19"/>
      <c r="AR264" s="19"/>
    </row>
    <row r="265" spans="2:44" s="20" customFormat="1" x14ac:dyDescent="0.25">
      <c r="B265" s="90"/>
      <c r="C265" s="91"/>
      <c r="D265" s="92"/>
      <c r="E265" s="93"/>
      <c r="F265" s="94"/>
      <c r="H265" s="93"/>
      <c r="I265" s="95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19"/>
      <c r="AE265" s="19"/>
      <c r="AF265" s="19"/>
      <c r="AG265" s="19"/>
      <c r="AH265" s="19"/>
      <c r="AI265" s="19"/>
      <c r="AJ265" s="19"/>
      <c r="AK265" s="19"/>
      <c r="AL265" s="19"/>
      <c r="AM265" s="19"/>
      <c r="AN265" s="19"/>
      <c r="AO265" s="19"/>
      <c r="AP265" s="19"/>
      <c r="AQ265" s="19"/>
      <c r="AR265" s="19"/>
    </row>
    <row r="266" spans="2:44" s="20" customFormat="1" x14ac:dyDescent="0.25">
      <c r="B266" s="90"/>
      <c r="C266" s="91"/>
      <c r="D266" s="92"/>
      <c r="E266" s="93"/>
      <c r="F266" s="94"/>
      <c r="H266" s="93"/>
      <c r="I266" s="95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19"/>
      <c r="AE266" s="19"/>
      <c r="AF266" s="19"/>
      <c r="AG266" s="19"/>
      <c r="AH266" s="19"/>
      <c r="AI266" s="19"/>
      <c r="AJ266" s="19"/>
      <c r="AK266" s="19"/>
      <c r="AL266" s="19"/>
      <c r="AM266" s="19"/>
      <c r="AN266" s="19"/>
      <c r="AO266" s="19"/>
      <c r="AP266" s="19"/>
      <c r="AQ266" s="19"/>
      <c r="AR266" s="19"/>
    </row>
    <row r="267" spans="2:44" s="20" customFormat="1" x14ac:dyDescent="0.25">
      <c r="B267" s="90"/>
      <c r="C267" s="91"/>
      <c r="D267" s="92"/>
      <c r="E267" s="93"/>
      <c r="F267" s="94"/>
      <c r="H267" s="93"/>
      <c r="I267" s="95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19"/>
      <c r="AE267" s="19"/>
      <c r="AF267" s="19"/>
      <c r="AG267" s="19"/>
      <c r="AH267" s="19"/>
      <c r="AI267" s="19"/>
      <c r="AJ267" s="19"/>
      <c r="AK267" s="19"/>
      <c r="AL267" s="19"/>
      <c r="AM267" s="19"/>
      <c r="AN267" s="19"/>
      <c r="AO267" s="19"/>
      <c r="AP267" s="19"/>
      <c r="AQ267" s="19"/>
      <c r="AR267" s="19"/>
    </row>
    <row r="268" spans="2:44" s="20" customFormat="1" x14ac:dyDescent="0.25">
      <c r="B268" s="90"/>
      <c r="C268" s="91"/>
      <c r="D268" s="92"/>
      <c r="E268" s="93"/>
      <c r="F268" s="94"/>
      <c r="H268" s="93"/>
      <c r="I268" s="95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19"/>
      <c r="AE268" s="19"/>
      <c r="AF268" s="19"/>
      <c r="AG268" s="19"/>
      <c r="AH268" s="19"/>
      <c r="AI268" s="19"/>
      <c r="AJ268" s="19"/>
      <c r="AK268" s="19"/>
      <c r="AL268" s="19"/>
      <c r="AM268" s="19"/>
      <c r="AN268" s="19"/>
      <c r="AO268" s="19"/>
      <c r="AP268" s="19"/>
      <c r="AQ268" s="19"/>
      <c r="AR268" s="19"/>
    </row>
    <row r="269" spans="2:44" s="20" customFormat="1" x14ac:dyDescent="0.25">
      <c r="B269" s="90"/>
      <c r="C269" s="91"/>
      <c r="D269" s="92"/>
      <c r="E269" s="93"/>
      <c r="F269" s="94"/>
      <c r="H269" s="93"/>
      <c r="I269" s="95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19"/>
      <c r="AE269" s="19"/>
      <c r="AF269" s="19"/>
      <c r="AG269" s="19"/>
      <c r="AH269" s="19"/>
      <c r="AI269" s="19"/>
      <c r="AJ269" s="19"/>
      <c r="AK269" s="19"/>
      <c r="AL269" s="19"/>
      <c r="AM269" s="19"/>
      <c r="AN269" s="19"/>
      <c r="AO269" s="19"/>
      <c r="AP269" s="19"/>
      <c r="AQ269" s="19"/>
      <c r="AR269" s="19"/>
    </row>
    <row r="270" spans="2:44" s="20" customFormat="1" x14ac:dyDescent="0.25">
      <c r="B270" s="90"/>
      <c r="C270" s="91"/>
      <c r="D270" s="92"/>
      <c r="E270" s="93"/>
      <c r="F270" s="94"/>
      <c r="H270" s="93"/>
      <c r="I270" s="95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19"/>
      <c r="AE270" s="19"/>
      <c r="AF270" s="19"/>
      <c r="AG270" s="19"/>
      <c r="AH270" s="19"/>
      <c r="AI270" s="19"/>
      <c r="AJ270" s="19"/>
      <c r="AK270" s="19"/>
      <c r="AL270" s="19"/>
      <c r="AM270" s="19"/>
      <c r="AN270" s="19"/>
      <c r="AO270" s="19"/>
      <c r="AP270" s="19"/>
      <c r="AQ270" s="19"/>
      <c r="AR270" s="19"/>
    </row>
    <row r="271" spans="2:44" s="20" customFormat="1" x14ac:dyDescent="0.25">
      <c r="B271" s="90"/>
      <c r="C271" s="91"/>
      <c r="D271" s="92"/>
      <c r="E271" s="93"/>
      <c r="F271" s="94"/>
      <c r="H271" s="93"/>
      <c r="I271" s="95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19"/>
      <c r="AE271" s="19"/>
      <c r="AF271" s="19"/>
      <c r="AG271" s="19"/>
      <c r="AH271" s="19"/>
      <c r="AI271" s="19"/>
      <c r="AJ271" s="19"/>
      <c r="AK271" s="19"/>
      <c r="AL271" s="19"/>
      <c r="AM271" s="19"/>
      <c r="AN271" s="19"/>
      <c r="AO271" s="19"/>
      <c r="AP271" s="19"/>
      <c r="AQ271" s="19"/>
      <c r="AR271" s="19"/>
    </row>
    <row r="272" spans="2:44" s="20" customFormat="1" x14ac:dyDescent="0.25">
      <c r="B272" s="90"/>
      <c r="C272" s="91"/>
      <c r="D272" s="92"/>
      <c r="E272" s="93"/>
      <c r="F272" s="94"/>
      <c r="H272" s="93"/>
      <c r="I272" s="95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19"/>
      <c r="AE272" s="19"/>
      <c r="AF272" s="19"/>
      <c r="AG272" s="19"/>
      <c r="AH272" s="19"/>
      <c r="AI272" s="19"/>
      <c r="AJ272" s="19"/>
      <c r="AK272" s="19"/>
      <c r="AL272" s="19"/>
      <c r="AM272" s="19"/>
      <c r="AN272" s="19"/>
      <c r="AO272" s="19"/>
      <c r="AP272" s="19"/>
      <c r="AQ272" s="19"/>
      <c r="AR272" s="19"/>
    </row>
    <row r="273" spans="2:44" s="20" customFormat="1" x14ac:dyDescent="0.25">
      <c r="B273" s="90"/>
      <c r="C273" s="91"/>
      <c r="D273" s="92"/>
      <c r="E273" s="93"/>
      <c r="F273" s="94"/>
      <c r="H273" s="93"/>
      <c r="I273" s="95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19"/>
      <c r="AE273" s="19"/>
      <c r="AF273" s="19"/>
      <c r="AG273" s="19"/>
      <c r="AH273" s="19"/>
      <c r="AI273" s="19"/>
      <c r="AJ273" s="19"/>
      <c r="AK273" s="19"/>
      <c r="AL273" s="19"/>
      <c r="AM273" s="19"/>
      <c r="AN273" s="19"/>
      <c r="AO273" s="19"/>
      <c r="AP273" s="19"/>
      <c r="AQ273" s="19"/>
      <c r="AR273" s="19"/>
    </row>
    <row r="274" spans="2:44" s="20" customFormat="1" x14ac:dyDescent="0.25">
      <c r="B274" s="90"/>
      <c r="C274" s="91"/>
      <c r="D274" s="92"/>
      <c r="E274" s="93"/>
      <c r="F274" s="94"/>
      <c r="H274" s="93"/>
      <c r="I274" s="95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19"/>
      <c r="AE274" s="19"/>
      <c r="AF274" s="19"/>
      <c r="AG274" s="19"/>
      <c r="AH274" s="19"/>
      <c r="AI274" s="19"/>
      <c r="AJ274" s="19"/>
      <c r="AK274" s="19"/>
      <c r="AL274" s="19"/>
      <c r="AM274" s="19"/>
      <c r="AN274" s="19"/>
      <c r="AO274" s="19"/>
      <c r="AP274" s="19"/>
      <c r="AQ274" s="19"/>
      <c r="AR274" s="19"/>
    </row>
    <row r="275" spans="2:44" s="20" customFormat="1" x14ac:dyDescent="0.25">
      <c r="B275" s="90"/>
      <c r="C275" s="91"/>
      <c r="D275" s="92"/>
      <c r="E275" s="93"/>
      <c r="F275" s="94"/>
      <c r="H275" s="93"/>
      <c r="I275" s="95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19"/>
      <c r="AE275" s="19"/>
      <c r="AF275" s="19"/>
      <c r="AG275" s="19"/>
      <c r="AH275" s="19"/>
      <c r="AI275" s="19"/>
      <c r="AJ275" s="19"/>
      <c r="AK275" s="19"/>
      <c r="AL275" s="19"/>
      <c r="AM275" s="19"/>
      <c r="AN275" s="19"/>
      <c r="AO275" s="19"/>
      <c r="AP275" s="19"/>
      <c r="AQ275" s="19"/>
      <c r="AR275" s="19"/>
    </row>
    <row r="276" spans="2:44" s="20" customFormat="1" x14ac:dyDescent="0.25">
      <c r="B276" s="90"/>
      <c r="C276" s="91"/>
      <c r="D276" s="92"/>
      <c r="E276" s="93"/>
      <c r="F276" s="94"/>
      <c r="H276" s="93"/>
      <c r="I276" s="95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19"/>
      <c r="AE276" s="19"/>
      <c r="AF276" s="19"/>
      <c r="AG276" s="19"/>
      <c r="AH276" s="19"/>
      <c r="AI276" s="19"/>
      <c r="AJ276" s="19"/>
      <c r="AK276" s="19"/>
      <c r="AL276" s="19"/>
      <c r="AM276" s="19"/>
      <c r="AN276" s="19"/>
      <c r="AO276" s="19"/>
      <c r="AP276" s="19"/>
      <c r="AQ276" s="19"/>
      <c r="AR276" s="19"/>
    </row>
    <row r="277" spans="2:44" s="20" customFormat="1" x14ac:dyDescent="0.25">
      <c r="B277" s="90"/>
      <c r="C277" s="91"/>
      <c r="D277" s="92"/>
      <c r="E277" s="93"/>
      <c r="F277" s="94"/>
      <c r="H277" s="93"/>
      <c r="I277" s="95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19"/>
      <c r="AE277" s="19"/>
      <c r="AF277" s="19"/>
      <c r="AG277" s="19"/>
      <c r="AH277" s="19"/>
      <c r="AI277" s="19"/>
      <c r="AJ277" s="19"/>
      <c r="AK277" s="19"/>
      <c r="AL277" s="19"/>
      <c r="AM277" s="19"/>
      <c r="AN277" s="19"/>
      <c r="AO277" s="19"/>
      <c r="AP277" s="19"/>
      <c r="AQ277" s="19"/>
      <c r="AR277" s="19"/>
    </row>
    <row r="278" spans="2:44" s="20" customFormat="1" x14ac:dyDescent="0.25">
      <c r="B278" s="90"/>
      <c r="C278" s="91"/>
      <c r="D278" s="92"/>
      <c r="E278" s="93"/>
      <c r="F278" s="94"/>
      <c r="H278" s="93"/>
      <c r="I278" s="95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19"/>
      <c r="AE278" s="19"/>
      <c r="AF278" s="19"/>
      <c r="AG278" s="19"/>
      <c r="AH278" s="19"/>
      <c r="AI278" s="19"/>
      <c r="AJ278" s="19"/>
      <c r="AK278" s="19"/>
      <c r="AL278" s="19"/>
      <c r="AM278" s="19"/>
      <c r="AN278" s="19"/>
      <c r="AO278" s="19"/>
      <c r="AP278" s="19"/>
      <c r="AQ278" s="19"/>
      <c r="AR278" s="19"/>
    </row>
    <row r="279" spans="2:44" s="20" customFormat="1" x14ac:dyDescent="0.25">
      <c r="B279" s="90"/>
      <c r="C279" s="91"/>
      <c r="D279" s="92"/>
      <c r="E279" s="93"/>
      <c r="F279" s="94"/>
      <c r="H279" s="93"/>
      <c r="I279" s="95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19"/>
      <c r="AE279" s="19"/>
      <c r="AF279" s="19"/>
      <c r="AG279" s="19"/>
      <c r="AH279" s="19"/>
      <c r="AI279" s="19"/>
      <c r="AJ279" s="19"/>
      <c r="AK279" s="19"/>
      <c r="AL279" s="19"/>
      <c r="AM279" s="19"/>
      <c r="AN279" s="19"/>
      <c r="AO279" s="19"/>
      <c r="AP279" s="19"/>
      <c r="AQ279" s="19"/>
      <c r="AR279" s="19"/>
    </row>
    <row r="280" spans="2:44" s="20" customFormat="1" x14ac:dyDescent="0.25">
      <c r="B280" s="90"/>
      <c r="C280" s="91"/>
      <c r="D280" s="92"/>
      <c r="E280" s="93"/>
      <c r="F280" s="94"/>
      <c r="H280" s="93"/>
      <c r="I280" s="95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19"/>
      <c r="AC280" s="19"/>
      <c r="AD280" s="19"/>
      <c r="AE280" s="19"/>
      <c r="AF280" s="19"/>
      <c r="AG280" s="19"/>
      <c r="AH280" s="19"/>
      <c r="AI280" s="19"/>
      <c r="AJ280" s="19"/>
      <c r="AK280" s="19"/>
      <c r="AL280" s="19"/>
      <c r="AM280" s="19"/>
      <c r="AN280" s="19"/>
      <c r="AO280" s="19"/>
      <c r="AP280" s="19"/>
      <c r="AQ280" s="19"/>
      <c r="AR280" s="19"/>
    </row>
    <row r="281" spans="2:44" s="20" customFormat="1" x14ac:dyDescent="0.25">
      <c r="B281" s="90"/>
      <c r="C281" s="91"/>
      <c r="D281" s="92"/>
      <c r="E281" s="93"/>
      <c r="F281" s="94"/>
      <c r="H281" s="93"/>
      <c r="I281" s="95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  <c r="AA281" s="19"/>
      <c r="AB281" s="19"/>
      <c r="AC281" s="19"/>
      <c r="AD281" s="19"/>
      <c r="AE281" s="19"/>
      <c r="AF281" s="19"/>
      <c r="AG281" s="19"/>
      <c r="AH281" s="19"/>
      <c r="AI281" s="19"/>
      <c r="AJ281" s="19"/>
      <c r="AK281" s="19"/>
      <c r="AL281" s="19"/>
      <c r="AM281" s="19"/>
      <c r="AN281" s="19"/>
      <c r="AO281" s="19"/>
      <c r="AP281" s="19"/>
      <c r="AQ281" s="19"/>
      <c r="AR281" s="19"/>
    </row>
    <row r="282" spans="2:44" s="20" customFormat="1" x14ac:dyDescent="0.25">
      <c r="B282" s="90"/>
      <c r="C282" s="91"/>
      <c r="D282" s="92"/>
      <c r="E282" s="93"/>
      <c r="F282" s="94"/>
      <c r="H282" s="93"/>
      <c r="I282" s="95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  <c r="AB282" s="19"/>
      <c r="AC282" s="19"/>
      <c r="AD282" s="19"/>
      <c r="AE282" s="19"/>
      <c r="AF282" s="19"/>
      <c r="AG282" s="19"/>
      <c r="AH282" s="19"/>
      <c r="AI282" s="19"/>
      <c r="AJ282" s="19"/>
      <c r="AK282" s="19"/>
      <c r="AL282" s="19"/>
      <c r="AM282" s="19"/>
      <c r="AN282" s="19"/>
      <c r="AO282" s="19"/>
      <c r="AP282" s="19"/>
      <c r="AQ282" s="19"/>
      <c r="AR282" s="19"/>
    </row>
    <row r="283" spans="2:44" s="20" customFormat="1" x14ac:dyDescent="0.25">
      <c r="B283" s="90"/>
      <c r="C283" s="91"/>
      <c r="D283" s="92"/>
      <c r="E283" s="93"/>
      <c r="F283" s="94"/>
      <c r="H283" s="93"/>
      <c r="I283" s="95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  <c r="AA283" s="19"/>
      <c r="AB283" s="19"/>
      <c r="AC283" s="19"/>
      <c r="AD283" s="19"/>
      <c r="AE283" s="19"/>
      <c r="AF283" s="19"/>
      <c r="AG283" s="19"/>
      <c r="AH283" s="19"/>
      <c r="AI283" s="19"/>
      <c r="AJ283" s="19"/>
      <c r="AK283" s="19"/>
      <c r="AL283" s="19"/>
      <c r="AM283" s="19"/>
      <c r="AN283" s="19"/>
      <c r="AO283" s="19"/>
      <c r="AP283" s="19"/>
      <c r="AQ283" s="19"/>
      <c r="AR283" s="19"/>
    </row>
    <row r="284" spans="2:44" s="20" customFormat="1" x14ac:dyDescent="0.25">
      <c r="B284" s="90"/>
      <c r="C284" s="91"/>
      <c r="D284" s="92"/>
      <c r="E284" s="93"/>
      <c r="F284" s="94"/>
      <c r="H284" s="93"/>
      <c r="I284" s="95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  <c r="AA284" s="19"/>
      <c r="AB284" s="19"/>
      <c r="AC284" s="19"/>
      <c r="AD284" s="19"/>
      <c r="AE284" s="19"/>
      <c r="AF284" s="19"/>
      <c r="AG284" s="19"/>
      <c r="AH284" s="19"/>
      <c r="AI284" s="19"/>
      <c r="AJ284" s="19"/>
      <c r="AK284" s="19"/>
      <c r="AL284" s="19"/>
      <c r="AM284" s="19"/>
      <c r="AN284" s="19"/>
      <c r="AO284" s="19"/>
      <c r="AP284" s="19"/>
      <c r="AQ284" s="19"/>
      <c r="AR284" s="19"/>
    </row>
    <row r="285" spans="2:44" s="20" customFormat="1" x14ac:dyDescent="0.25">
      <c r="B285" s="90"/>
      <c r="C285" s="91"/>
      <c r="D285" s="92"/>
      <c r="E285" s="93"/>
      <c r="F285" s="94"/>
      <c r="H285" s="93"/>
      <c r="I285" s="95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  <c r="AA285" s="19"/>
      <c r="AB285" s="19"/>
      <c r="AC285" s="19"/>
      <c r="AD285" s="19"/>
      <c r="AE285" s="19"/>
      <c r="AF285" s="19"/>
      <c r="AG285" s="19"/>
      <c r="AH285" s="19"/>
      <c r="AI285" s="19"/>
      <c r="AJ285" s="19"/>
      <c r="AK285" s="19"/>
      <c r="AL285" s="19"/>
      <c r="AM285" s="19"/>
      <c r="AN285" s="19"/>
      <c r="AO285" s="19"/>
      <c r="AP285" s="19"/>
      <c r="AQ285" s="19"/>
      <c r="AR285" s="19"/>
    </row>
    <row r="286" spans="2:44" s="20" customFormat="1" x14ac:dyDescent="0.25">
      <c r="B286" s="90"/>
      <c r="C286" s="91"/>
      <c r="D286" s="92"/>
      <c r="E286" s="93"/>
      <c r="F286" s="94"/>
      <c r="H286" s="93"/>
      <c r="I286" s="95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  <c r="AA286" s="19"/>
      <c r="AB286" s="19"/>
      <c r="AC286" s="19"/>
      <c r="AD286" s="19"/>
      <c r="AE286" s="19"/>
      <c r="AF286" s="19"/>
      <c r="AG286" s="19"/>
      <c r="AH286" s="19"/>
      <c r="AI286" s="19"/>
      <c r="AJ286" s="19"/>
      <c r="AK286" s="19"/>
      <c r="AL286" s="19"/>
      <c r="AM286" s="19"/>
      <c r="AN286" s="19"/>
      <c r="AO286" s="19"/>
      <c r="AP286" s="19"/>
      <c r="AQ286" s="19"/>
      <c r="AR286" s="19"/>
    </row>
    <row r="287" spans="2:44" s="20" customFormat="1" x14ac:dyDescent="0.25">
      <c r="B287" s="90"/>
      <c r="C287" s="91"/>
      <c r="D287" s="92"/>
      <c r="E287" s="93"/>
      <c r="F287" s="94"/>
      <c r="H287" s="93"/>
      <c r="I287" s="95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  <c r="AA287" s="19"/>
      <c r="AB287" s="19"/>
      <c r="AC287" s="19"/>
      <c r="AD287" s="19"/>
      <c r="AE287" s="19"/>
      <c r="AF287" s="19"/>
      <c r="AG287" s="19"/>
      <c r="AH287" s="19"/>
      <c r="AI287" s="19"/>
      <c r="AJ287" s="19"/>
      <c r="AK287" s="19"/>
      <c r="AL287" s="19"/>
      <c r="AM287" s="19"/>
      <c r="AN287" s="19"/>
      <c r="AO287" s="19"/>
      <c r="AP287" s="19"/>
      <c r="AQ287" s="19"/>
      <c r="AR287" s="19"/>
    </row>
    <row r="288" spans="2:44" s="20" customFormat="1" x14ac:dyDescent="0.25">
      <c r="B288" s="90"/>
      <c r="C288" s="91"/>
      <c r="D288" s="92"/>
      <c r="E288" s="93"/>
      <c r="F288" s="94"/>
      <c r="H288" s="93"/>
      <c r="I288" s="95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  <c r="AA288" s="19"/>
      <c r="AB288" s="19"/>
      <c r="AC288" s="19"/>
      <c r="AD288" s="19"/>
      <c r="AE288" s="19"/>
      <c r="AF288" s="19"/>
      <c r="AG288" s="19"/>
      <c r="AH288" s="19"/>
      <c r="AI288" s="19"/>
      <c r="AJ288" s="19"/>
      <c r="AK288" s="19"/>
      <c r="AL288" s="19"/>
      <c r="AM288" s="19"/>
      <c r="AN288" s="19"/>
      <c r="AO288" s="19"/>
      <c r="AP288" s="19"/>
      <c r="AQ288" s="19"/>
      <c r="AR288" s="19"/>
    </row>
    <row r="289" spans="2:44" s="20" customFormat="1" x14ac:dyDescent="0.25">
      <c r="B289" s="90"/>
      <c r="C289" s="91"/>
      <c r="D289" s="92"/>
      <c r="E289" s="93"/>
      <c r="F289" s="94"/>
      <c r="H289" s="93"/>
      <c r="I289" s="95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  <c r="AA289" s="19"/>
      <c r="AB289" s="19"/>
      <c r="AC289" s="19"/>
      <c r="AD289" s="19"/>
      <c r="AE289" s="19"/>
      <c r="AF289" s="19"/>
      <c r="AG289" s="19"/>
      <c r="AH289" s="19"/>
      <c r="AI289" s="19"/>
      <c r="AJ289" s="19"/>
      <c r="AK289" s="19"/>
      <c r="AL289" s="19"/>
      <c r="AM289" s="19"/>
      <c r="AN289" s="19"/>
      <c r="AO289" s="19"/>
      <c r="AP289" s="19"/>
      <c r="AQ289" s="19"/>
      <c r="AR289" s="19"/>
    </row>
    <row r="290" spans="2:44" s="20" customFormat="1" x14ac:dyDescent="0.25">
      <c r="B290" s="90"/>
      <c r="C290" s="91"/>
      <c r="D290" s="92"/>
      <c r="E290" s="93"/>
      <c r="F290" s="94"/>
      <c r="H290" s="93"/>
      <c r="I290" s="95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  <c r="AA290" s="19"/>
      <c r="AB290" s="19"/>
      <c r="AC290" s="19"/>
      <c r="AD290" s="19"/>
      <c r="AE290" s="19"/>
      <c r="AF290" s="19"/>
      <c r="AG290" s="19"/>
      <c r="AH290" s="19"/>
      <c r="AI290" s="19"/>
      <c r="AJ290" s="19"/>
      <c r="AK290" s="19"/>
      <c r="AL290" s="19"/>
      <c r="AM290" s="19"/>
      <c r="AN290" s="19"/>
      <c r="AO290" s="19"/>
      <c r="AP290" s="19"/>
      <c r="AQ290" s="19"/>
      <c r="AR290" s="19"/>
    </row>
    <row r="291" spans="2:44" s="20" customFormat="1" x14ac:dyDescent="0.25">
      <c r="B291" s="90"/>
      <c r="C291" s="91"/>
      <c r="D291" s="92"/>
      <c r="E291" s="93"/>
      <c r="F291" s="94"/>
      <c r="H291" s="93"/>
      <c r="I291" s="95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  <c r="AA291" s="19"/>
      <c r="AB291" s="19"/>
      <c r="AC291" s="19"/>
      <c r="AD291" s="19"/>
      <c r="AE291" s="19"/>
      <c r="AF291" s="19"/>
      <c r="AG291" s="19"/>
      <c r="AH291" s="19"/>
      <c r="AI291" s="19"/>
      <c r="AJ291" s="19"/>
      <c r="AK291" s="19"/>
      <c r="AL291" s="19"/>
      <c r="AM291" s="19"/>
      <c r="AN291" s="19"/>
      <c r="AO291" s="19"/>
      <c r="AP291" s="19"/>
      <c r="AQ291" s="19"/>
      <c r="AR291" s="19"/>
    </row>
    <row r="292" spans="2:44" s="20" customFormat="1" x14ac:dyDescent="0.25">
      <c r="B292" s="90"/>
      <c r="C292" s="91"/>
      <c r="D292" s="92"/>
      <c r="E292" s="93"/>
      <c r="F292" s="94"/>
      <c r="H292" s="93"/>
      <c r="I292" s="95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  <c r="AA292" s="19"/>
      <c r="AB292" s="19"/>
      <c r="AC292" s="19"/>
      <c r="AD292" s="19"/>
      <c r="AE292" s="19"/>
      <c r="AF292" s="19"/>
      <c r="AG292" s="19"/>
      <c r="AH292" s="19"/>
      <c r="AI292" s="19"/>
      <c r="AJ292" s="19"/>
      <c r="AK292" s="19"/>
      <c r="AL292" s="19"/>
      <c r="AM292" s="19"/>
      <c r="AN292" s="19"/>
      <c r="AO292" s="19"/>
      <c r="AP292" s="19"/>
      <c r="AQ292" s="19"/>
      <c r="AR292" s="19"/>
    </row>
    <row r="293" spans="2:44" s="20" customFormat="1" x14ac:dyDescent="0.25">
      <c r="B293" s="90"/>
      <c r="C293" s="91"/>
      <c r="D293" s="92"/>
      <c r="E293" s="93"/>
      <c r="F293" s="94"/>
      <c r="H293" s="93"/>
      <c r="I293" s="95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9"/>
      <c r="AC293" s="19"/>
      <c r="AD293" s="19"/>
      <c r="AE293" s="19"/>
      <c r="AF293" s="19"/>
      <c r="AG293" s="19"/>
      <c r="AH293" s="19"/>
      <c r="AI293" s="19"/>
      <c r="AJ293" s="19"/>
      <c r="AK293" s="19"/>
      <c r="AL293" s="19"/>
      <c r="AM293" s="19"/>
      <c r="AN293" s="19"/>
      <c r="AO293" s="19"/>
      <c r="AP293" s="19"/>
      <c r="AQ293" s="19"/>
      <c r="AR293" s="19"/>
    </row>
    <row r="294" spans="2:44" s="20" customFormat="1" x14ac:dyDescent="0.25">
      <c r="B294" s="90"/>
      <c r="C294" s="91"/>
      <c r="D294" s="92"/>
      <c r="E294" s="93"/>
      <c r="F294" s="94"/>
      <c r="H294" s="93"/>
      <c r="I294" s="95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  <c r="AA294" s="19"/>
      <c r="AB294" s="19"/>
      <c r="AC294" s="19"/>
      <c r="AD294" s="19"/>
      <c r="AE294" s="19"/>
      <c r="AF294" s="19"/>
      <c r="AG294" s="19"/>
      <c r="AH294" s="19"/>
      <c r="AI294" s="19"/>
      <c r="AJ294" s="19"/>
      <c r="AK294" s="19"/>
      <c r="AL294" s="19"/>
      <c r="AM294" s="19"/>
      <c r="AN294" s="19"/>
      <c r="AO294" s="19"/>
      <c r="AP294" s="19"/>
      <c r="AQ294" s="19"/>
      <c r="AR294" s="19"/>
    </row>
    <row r="295" spans="2:44" s="20" customFormat="1" x14ac:dyDescent="0.25">
      <c r="B295" s="90"/>
      <c r="C295" s="91"/>
      <c r="D295" s="92"/>
      <c r="E295" s="93"/>
      <c r="F295" s="94"/>
      <c r="H295" s="93"/>
      <c r="I295" s="95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  <c r="AA295" s="19"/>
      <c r="AB295" s="19"/>
      <c r="AC295" s="19"/>
      <c r="AD295" s="19"/>
      <c r="AE295" s="19"/>
      <c r="AF295" s="19"/>
      <c r="AG295" s="19"/>
      <c r="AH295" s="19"/>
      <c r="AI295" s="19"/>
      <c r="AJ295" s="19"/>
      <c r="AK295" s="19"/>
      <c r="AL295" s="19"/>
      <c r="AM295" s="19"/>
      <c r="AN295" s="19"/>
      <c r="AO295" s="19"/>
      <c r="AP295" s="19"/>
      <c r="AQ295" s="19"/>
      <c r="AR295" s="19"/>
    </row>
    <row r="296" spans="2:44" s="20" customFormat="1" x14ac:dyDescent="0.25">
      <c r="B296" s="90"/>
      <c r="C296" s="91"/>
      <c r="D296" s="92"/>
      <c r="E296" s="93"/>
      <c r="F296" s="94"/>
      <c r="H296" s="93"/>
      <c r="I296" s="95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  <c r="AA296" s="19"/>
      <c r="AB296" s="19"/>
      <c r="AC296" s="19"/>
      <c r="AD296" s="19"/>
      <c r="AE296" s="19"/>
      <c r="AF296" s="19"/>
      <c r="AG296" s="19"/>
      <c r="AH296" s="19"/>
      <c r="AI296" s="19"/>
      <c r="AJ296" s="19"/>
      <c r="AK296" s="19"/>
      <c r="AL296" s="19"/>
      <c r="AM296" s="19"/>
      <c r="AN296" s="19"/>
      <c r="AO296" s="19"/>
      <c r="AP296" s="19"/>
      <c r="AQ296" s="19"/>
      <c r="AR296" s="19"/>
    </row>
    <row r="297" spans="2:44" s="20" customFormat="1" x14ac:dyDescent="0.25">
      <c r="B297" s="90"/>
      <c r="C297" s="91"/>
      <c r="D297" s="92"/>
      <c r="E297" s="93"/>
      <c r="F297" s="94"/>
      <c r="H297" s="93"/>
      <c r="I297" s="95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19"/>
      <c r="AE297" s="19"/>
      <c r="AF297" s="19"/>
      <c r="AG297" s="19"/>
      <c r="AH297" s="19"/>
      <c r="AI297" s="19"/>
      <c r="AJ297" s="19"/>
      <c r="AK297" s="19"/>
      <c r="AL297" s="19"/>
      <c r="AM297" s="19"/>
      <c r="AN297" s="19"/>
      <c r="AO297" s="19"/>
      <c r="AP297" s="19"/>
      <c r="AQ297" s="19"/>
      <c r="AR297" s="19"/>
    </row>
    <row r="298" spans="2:44" s="20" customFormat="1" x14ac:dyDescent="0.25">
      <c r="B298" s="90"/>
      <c r="C298" s="91"/>
      <c r="D298" s="92"/>
      <c r="E298" s="93"/>
      <c r="F298" s="94"/>
      <c r="H298" s="93"/>
      <c r="I298" s="95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19"/>
      <c r="AE298" s="19"/>
      <c r="AF298" s="19"/>
      <c r="AG298" s="19"/>
      <c r="AH298" s="19"/>
      <c r="AI298" s="19"/>
      <c r="AJ298" s="19"/>
      <c r="AK298" s="19"/>
      <c r="AL298" s="19"/>
      <c r="AM298" s="19"/>
      <c r="AN298" s="19"/>
      <c r="AO298" s="19"/>
      <c r="AP298" s="19"/>
      <c r="AQ298" s="19"/>
      <c r="AR298" s="19"/>
    </row>
    <row r="299" spans="2:44" s="20" customFormat="1" x14ac:dyDescent="0.25">
      <c r="B299" s="90"/>
      <c r="C299" s="91"/>
      <c r="D299" s="92"/>
      <c r="E299" s="93"/>
      <c r="F299" s="94"/>
      <c r="H299" s="93"/>
      <c r="I299" s="95"/>
      <c r="J299" s="19"/>
      <c r="K299" s="19"/>
      <c r="L299" s="19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19"/>
      <c r="AE299" s="19"/>
      <c r="AF299" s="19"/>
      <c r="AG299" s="19"/>
      <c r="AH299" s="19"/>
      <c r="AI299" s="19"/>
      <c r="AJ299" s="19"/>
      <c r="AK299" s="19"/>
      <c r="AL299" s="19"/>
      <c r="AM299" s="19"/>
      <c r="AN299" s="19"/>
      <c r="AO299" s="19"/>
      <c r="AP299" s="19"/>
      <c r="AQ299" s="19"/>
      <c r="AR299" s="19"/>
    </row>
    <row r="300" spans="2:44" s="20" customFormat="1" x14ac:dyDescent="0.25">
      <c r="B300" s="90"/>
      <c r="C300" s="91"/>
      <c r="D300" s="92"/>
      <c r="E300" s="93"/>
      <c r="F300" s="94"/>
      <c r="H300" s="93"/>
      <c r="I300" s="95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19"/>
      <c r="AE300" s="19"/>
      <c r="AF300" s="19"/>
      <c r="AG300" s="19"/>
      <c r="AH300" s="19"/>
      <c r="AI300" s="19"/>
      <c r="AJ300" s="19"/>
      <c r="AK300" s="19"/>
      <c r="AL300" s="19"/>
      <c r="AM300" s="19"/>
      <c r="AN300" s="19"/>
      <c r="AO300" s="19"/>
      <c r="AP300" s="19"/>
      <c r="AQ300" s="19"/>
      <c r="AR300" s="19"/>
    </row>
    <row r="301" spans="2:44" s="20" customFormat="1" x14ac:dyDescent="0.25">
      <c r="B301" s="90"/>
      <c r="C301" s="91"/>
      <c r="D301" s="92"/>
      <c r="E301" s="93"/>
      <c r="F301" s="94"/>
      <c r="H301" s="93"/>
      <c r="I301" s="95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19"/>
      <c r="AE301" s="19"/>
      <c r="AF301" s="19"/>
      <c r="AG301" s="19"/>
      <c r="AH301" s="19"/>
      <c r="AI301" s="19"/>
      <c r="AJ301" s="19"/>
      <c r="AK301" s="19"/>
      <c r="AL301" s="19"/>
      <c r="AM301" s="19"/>
      <c r="AN301" s="19"/>
      <c r="AO301" s="19"/>
      <c r="AP301" s="19"/>
      <c r="AQ301" s="19"/>
      <c r="AR301" s="19"/>
    </row>
    <row r="302" spans="2:44" s="20" customFormat="1" x14ac:dyDescent="0.25">
      <c r="B302" s="90"/>
      <c r="C302" s="91"/>
      <c r="D302" s="92"/>
      <c r="E302" s="93"/>
      <c r="F302" s="94"/>
      <c r="H302" s="93"/>
      <c r="I302" s="95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19"/>
      <c r="AE302" s="19"/>
      <c r="AF302" s="19"/>
      <c r="AG302" s="19"/>
      <c r="AH302" s="19"/>
      <c r="AI302" s="19"/>
      <c r="AJ302" s="19"/>
      <c r="AK302" s="19"/>
      <c r="AL302" s="19"/>
      <c r="AM302" s="19"/>
      <c r="AN302" s="19"/>
      <c r="AO302" s="19"/>
      <c r="AP302" s="19"/>
      <c r="AQ302" s="19"/>
      <c r="AR302" s="19"/>
    </row>
    <row r="303" spans="2:44" s="20" customFormat="1" x14ac:dyDescent="0.25">
      <c r="B303" s="90"/>
      <c r="C303" s="91"/>
      <c r="D303" s="92"/>
      <c r="E303" s="93"/>
      <c r="F303" s="94"/>
      <c r="H303" s="93"/>
      <c r="I303" s="95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19"/>
      <c r="AE303" s="19"/>
      <c r="AF303" s="19"/>
      <c r="AG303" s="19"/>
      <c r="AH303" s="19"/>
      <c r="AI303" s="19"/>
      <c r="AJ303" s="19"/>
      <c r="AK303" s="19"/>
      <c r="AL303" s="19"/>
      <c r="AM303" s="19"/>
      <c r="AN303" s="19"/>
      <c r="AO303" s="19"/>
      <c r="AP303" s="19"/>
      <c r="AQ303" s="19"/>
      <c r="AR303" s="19"/>
    </row>
    <row r="304" spans="2:44" s="20" customFormat="1" x14ac:dyDescent="0.25">
      <c r="B304" s="90"/>
      <c r="C304" s="91"/>
      <c r="D304" s="92"/>
      <c r="E304" s="93"/>
      <c r="F304" s="94"/>
      <c r="H304" s="93"/>
      <c r="I304" s="95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19"/>
      <c r="AE304" s="19"/>
      <c r="AF304" s="19"/>
      <c r="AG304" s="19"/>
      <c r="AH304" s="19"/>
      <c r="AI304" s="19"/>
      <c r="AJ304" s="19"/>
      <c r="AK304" s="19"/>
      <c r="AL304" s="19"/>
      <c r="AM304" s="19"/>
      <c r="AN304" s="19"/>
      <c r="AO304" s="19"/>
      <c r="AP304" s="19"/>
      <c r="AQ304" s="19"/>
      <c r="AR304" s="19"/>
    </row>
    <row r="305" spans="2:44" s="20" customFormat="1" x14ac:dyDescent="0.25">
      <c r="B305" s="90"/>
      <c r="C305" s="91"/>
      <c r="D305" s="92"/>
      <c r="E305" s="93"/>
      <c r="F305" s="94"/>
      <c r="H305" s="93"/>
      <c r="I305" s="95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19"/>
      <c r="AE305" s="19"/>
      <c r="AF305" s="19"/>
      <c r="AG305" s="19"/>
      <c r="AH305" s="19"/>
      <c r="AI305" s="19"/>
      <c r="AJ305" s="19"/>
      <c r="AK305" s="19"/>
      <c r="AL305" s="19"/>
      <c r="AM305" s="19"/>
      <c r="AN305" s="19"/>
      <c r="AO305" s="19"/>
      <c r="AP305" s="19"/>
      <c r="AQ305" s="19"/>
      <c r="AR305" s="19"/>
    </row>
    <row r="306" spans="2:44" s="20" customFormat="1" x14ac:dyDescent="0.25">
      <c r="B306" s="90"/>
      <c r="C306" s="91"/>
      <c r="D306" s="92"/>
      <c r="E306" s="93"/>
      <c r="F306" s="94"/>
      <c r="H306" s="93"/>
      <c r="I306" s="95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19"/>
      <c r="AE306" s="19"/>
      <c r="AF306" s="19"/>
      <c r="AG306" s="19"/>
      <c r="AH306" s="19"/>
      <c r="AI306" s="19"/>
      <c r="AJ306" s="19"/>
      <c r="AK306" s="19"/>
      <c r="AL306" s="19"/>
      <c r="AM306" s="19"/>
      <c r="AN306" s="19"/>
      <c r="AO306" s="19"/>
      <c r="AP306" s="19"/>
      <c r="AQ306" s="19"/>
      <c r="AR306" s="19"/>
    </row>
    <row r="307" spans="2:44" s="20" customFormat="1" x14ac:dyDescent="0.25">
      <c r="B307" s="90"/>
      <c r="C307" s="91"/>
      <c r="D307" s="92"/>
      <c r="E307" s="93"/>
      <c r="F307" s="94"/>
      <c r="H307" s="93"/>
      <c r="I307" s="95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19"/>
      <c r="AE307" s="19"/>
      <c r="AF307" s="19"/>
      <c r="AG307" s="19"/>
      <c r="AH307" s="19"/>
      <c r="AI307" s="19"/>
      <c r="AJ307" s="19"/>
      <c r="AK307" s="19"/>
      <c r="AL307" s="19"/>
      <c r="AM307" s="19"/>
      <c r="AN307" s="19"/>
      <c r="AO307" s="19"/>
      <c r="AP307" s="19"/>
      <c r="AQ307" s="19"/>
      <c r="AR307" s="19"/>
    </row>
    <row r="308" spans="2:44" s="20" customFormat="1" x14ac:dyDescent="0.25">
      <c r="B308" s="90"/>
      <c r="C308" s="91"/>
      <c r="D308" s="92"/>
      <c r="E308" s="93"/>
      <c r="F308" s="94"/>
      <c r="H308" s="93"/>
      <c r="I308" s="95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19"/>
      <c r="AE308" s="19"/>
      <c r="AF308" s="19"/>
      <c r="AG308" s="19"/>
      <c r="AH308" s="19"/>
      <c r="AI308" s="19"/>
      <c r="AJ308" s="19"/>
      <c r="AK308" s="19"/>
      <c r="AL308" s="19"/>
      <c r="AM308" s="19"/>
      <c r="AN308" s="19"/>
      <c r="AO308" s="19"/>
      <c r="AP308" s="19"/>
      <c r="AQ308" s="19"/>
      <c r="AR308" s="19"/>
    </row>
    <row r="309" spans="2:44" s="20" customFormat="1" x14ac:dyDescent="0.25">
      <c r="B309" s="90"/>
      <c r="C309" s="91"/>
      <c r="D309" s="92"/>
      <c r="E309" s="93"/>
      <c r="F309" s="94"/>
      <c r="H309" s="93"/>
      <c r="I309" s="95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19"/>
      <c r="AE309" s="19"/>
      <c r="AF309" s="19"/>
      <c r="AG309" s="19"/>
      <c r="AH309" s="19"/>
      <c r="AI309" s="19"/>
      <c r="AJ309" s="19"/>
      <c r="AK309" s="19"/>
      <c r="AL309" s="19"/>
      <c r="AM309" s="19"/>
      <c r="AN309" s="19"/>
      <c r="AO309" s="19"/>
      <c r="AP309" s="19"/>
      <c r="AQ309" s="19"/>
      <c r="AR309" s="19"/>
    </row>
    <row r="310" spans="2:44" s="20" customFormat="1" x14ac:dyDescent="0.25">
      <c r="B310" s="90"/>
      <c r="C310" s="91"/>
      <c r="D310" s="92"/>
      <c r="E310" s="93"/>
      <c r="F310" s="94"/>
      <c r="H310" s="93"/>
      <c r="I310" s="95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19"/>
      <c r="AE310" s="19"/>
      <c r="AF310" s="19"/>
      <c r="AG310" s="19"/>
      <c r="AH310" s="19"/>
      <c r="AI310" s="19"/>
      <c r="AJ310" s="19"/>
      <c r="AK310" s="19"/>
      <c r="AL310" s="19"/>
      <c r="AM310" s="19"/>
      <c r="AN310" s="19"/>
      <c r="AO310" s="19"/>
      <c r="AP310" s="19"/>
      <c r="AQ310" s="19"/>
      <c r="AR310" s="19"/>
    </row>
    <row r="311" spans="2:44" s="20" customFormat="1" x14ac:dyDescent="0.25">
      <c r="B311" s="90"/>
      <c r="C311" s="91"/>
      <c r="D311" s="92"/>
      <c r="E311" s="93"/>
      <c r="F311" s="94"/>
      <c r="H311" s="93"/>
      <c r="I311" s="95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19"/>
      <c r="AE311" s="19"/>
      <c r="AF311" s="19"/>
      <c r="AG311" s="19"/>
      <c r="AH311" s="19"/>
      <c r="AI311" s="19"/>
      <c r="AJ311" s="19"/>
      <c r="AK311" s="19"/>
      <c r="AL311" s="19"/>
      <c r="AM311" s="19"/>
      <c r="AN311" s="19"/>
      <c r="AO311" s="19"/>
      <c r="AP311" s="19"/>
      <c r="AQ311" s="19"/>
      <c r="AR311" s="19"/>
    </row>
    <row r="312" spans="2:44" s="20" customFormat="1" x14ac:dyDescent="0.25">
      <c r="B312" s="90"/>
      <c r="C312" s="91"/>
      <c r="D312" s="92"/>
      <c r="E312" s="93"/>
      <c r="F312" s="94"/>
      <c r="H312" s="93"/>
      <c r="I312" s="95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19"/>
      <c r="AE312" s="19"/>
      <c r="AF312" s="19"/>
      <c r="AG312" s="19"/>
      <c r="AH312" s="19"/>
      <c r="AI312" s="19"/>
      <c r="AJ312" s="19"/>
      <c r="AK312" s="19"/>
      <c r="AL312" s="19"/>
      <c r="AM312" s="19"/>
      <c r="AN312" s="19"/>
      <c r="AO312" s="19"/>
      <c r="AP312" s="19"/>
      <c r="AQ312" s="19"/>
      <c r="AR312" s="19"/>
    </row>
    <row r="313" spans="2:44" s="20" customFormat="1" x14ac:dyDescent="0.25">
      <c r="B313" s="90"/>
      <c r="C313" s="91"/>
      <c r="D313" s="92"/>
      <c r="E313" s="93"/>
      <c r="F313" s="94"/>
      <c r="H313" s="93"/>
      <c r="I313" s="95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9"/>
      <c r="AE313" s="19"/>
      <c r="AF313" s="19"/>
      <c r="AG313" s="19"/>
      <c r="AH313" s="19"/>
      <c r="AI313" s="19"/>
      <c r="AJ313" s="19"/>
      <c r="AK313" s="19"/>
      <c r="AL313" s="19"/>
      <c r="AM313" s="19"/>
      <c r="AN313" s="19"/>
      <c r="AO313" s="19"/>
      <c r="AP313" s="19"/>
      <c r="AQ313" s="19"/>
      <c r="AR313" s="19"/>
    </row>
    <row r="314" spans="2:44" s="20" customFormat="1" x14ac:dyDescent="0.25">
      <c r="B314" s="90"/>
      <c r="C314" s="91"/>
      <c r="D314" s="92"/>
      <c r="E314" s="93"/>
      <c r="F314" s="94"/>
      <c r="H314" s="93"/>
      <c r="I314" s="95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19"/>
      <c r="AE314" s="19"/>
      <c r="AF314" s="19"/>
      <c r="AG314" s="19"/>
      <c r="AH314" s="19"/>
      <c r="AI314" s="19"/>
      <c r="AJ314" s="19"/>
      <c r="AK314" s="19"/>
      <c r="AL314" s="19"/>
      <c r="AM314" s="19"/>
      <c r="AN314" s="19"/>
      <c r="AO314" s="19"/>
      <c r="AP314" s="19"/>
      <c r="AQ314" s="19"/>
      <c r="AR314" s="19"/>
    </row>
    <row r="315" spans="2:44" s="20" customFormat="1" x14ac:dyDescent="0.25">
      <c r="B315" s="90"/>
      <c r="C315" s="91"/>
      <c r="D315" s="92"/>
      <c r="E315" s="93"/>
      <c r="F315" s="94"/>
      <c r="H315" s="93"/>
      <c r="I315" s="95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19"/>
      <c r="AE315" s="19"/>
      <c r="AF315" s="19"/>
      <c r="AG315" s="19"/>
      <c r="AH315" s="19"/>
      <c r="AI315" s="19"/>
      <c r="AJ315" s="19"/>
      <c r="AK315" s="19"/>
      <c r="AL315" s="19"/>
      <c r="AM315" s="19"/>
      <c r="AN315" s="19"/>
      <c r="AO315" s="19"/>
      <c r="AP315" s="19"/>
      <c r="AQ315" s="19"/>
      <c r="AR315" s="19"/>
    </row>
    <row r="316" spans="2:44" s="20" customFormat="1" x14ac:dyDescent="0.25">
      <c r="B316" s="90"/>
      <c r="C316" s="91"/>
      <c r="D316" s="92"/>
      <c r="E316" s="93"/>
      <c r="F316" s="94"/>
      <c r="H316" s="93"/>
      <c r="I316" s="95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19"/>
      <c r="AE316" s="19"/>
      <c r="AF316" s="19"/>
      <c r="AG316" s="19"/>
      <c r="AH316" s="19"/>
      <c r="AI316" s="19"/>
      <c r="AJ316" s="19"/>
      <c r="AK316" s="19"/>
      <c r="AL316" s="19"/>
      <c r="AM316" s="19"/>
      <c r="AN316" s="19"/>
      <c r="AO316" s="19"/>
      <c r="AP316" s="19"/>
      <c r="AQ316" s="19"/>
      <c r="AR316" s="19"/>
    </row>
    <row r="317" spans="2:44" s="20" customFormat="1" x14ac:dyDescent="0.25">
      <c r="B317" s="90"/>
      <c r="C317" s="91"/>
      <c r="D317" s="92"/>
      <c r="E317" s="93"/>
      <c r="F317" s="94"/>
      <c r="H317" s="93"/>
      <c r="I317" s="95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19"/>
      <c r="AE317" s="19"/>
      <c r="AF317" s="19"/>
      <c r="AG317" s="19"/>
      <c r="AH317" s="19"/>
      <c r="AI317" s="19"/>
      <c r="AJ317" s="19"/>
      <c r="AK317" s="19"/>
      <c r="AL317" s="19"/>
      <c r="AM317" s="19"/>
      <c r="AN317" s="19"/>
      <c r="AO317" s="19"/>
      <c r="AP317" s="19"/>
      <c r="AQ317" s="19"/>
      <c r="AR317" s="19"/>
    </row>
    <row r="318" spans="2:44" s="20" customFormat="1" x14ac:dyDescent="0.25">
      <c r="B318" s="90"/>
      <c r="C318" s="91"/>
      <c r="D318" s="92"/>
      <c r="E318" s="93"/>
      <c r="F318" s="94"/>
      <c r="H318" s="93"/>
      <c r="I318" s="95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19"/>
      <c r="AE318" s="19"/>
      <c r="AF318" s="19"/>
      <c r="AG318" s="19"/>
      <c r="AH318" s="19"/>
      <c r="AI318" s="19"/>
      <c r="AJ318" s="19"/>
      <c r="AK318" s="19"/>
      <c r="AL318" s="19"/>
      <c r="AM318" s="19"/>
      <c r="AN318" s="19"/>
      <c r="AO318" s="19"/>
      <c r="AP318" s="19"/>
      <c r="AQ318" s="19"/>
      <c r="AR318" s="19"/>
    </row>
    <row r="319" spans="2:44" s="20" customFormat="1" x14ac:dyDescent="0.25">
      <c r="B319" s="90"/>
      <c r="C319" s="91"/>
      <c r="D319" s="92"/>
      <c r="E319" s="93"/>
      <c r="F319" s="94"/>
      <c r="H319" s="93"/>
      <c r="I319" s="95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/>
      <c r="AE319" s="19"/>
      <c r="AF319" s="19"/>
      <c r="AG319" s="19"/>
      <c r="AH319" s="19"/>
      <c r="AI319" s="19"/>
      <c r="AJ319" s="19"/>
      <c r="AK319" s="19"/>
      <c r="AL319" s="19"/>
      <c r="AM319" s="19"/>
      <c r="AN319" s="19"/>
      <c r="AO319" s="19"/>
      <c r="AP319" s="19"/>
      <c r="AQ319" s="19"/>
      <c r="AR319" s="19"/>
    </row>
    <row r="320" spans="2:44" s="20" customFormat="1" x14ac:dyDescent="0.25">
      <c r="B320" s="90"/>
      <c r="C320" s="91"/>
      <c r="D320" s="92"/>
      <c r="E320" s="93"/>
      <c r="F320" s="94"/>
      <c r="H320" s="93"/>
      <c r="I320" s="95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19"/>
      <c r="AE320" s="19"/>
      <c r="AF320" s="19"/>
      <c r="AG320" s="19"/>
      <c r="AH320" s="19"/>
      <c r="AI320" s="19"/>
      <c r="AJ320" s="19"/>
      <c r="AK320" s="19"/>
      <c r="AL320" s="19"/>
      <c r="AM320" s="19"/>
      <c r="AN320" s="19"/>
      <c r="AO320" s="19"/>
      <c r="AP320" s="19"/>
      <c r="AQ320" s="19"/>
      <c r="AR320" s="19"/>
    </row>
    <row r="321" spans="2:44" s="20" customFormat="1" x14ac:dyDescent="0.25">
      <c r="B321" s="90"/>
      <c r="C321" s="91"/>
      <c r="D321" s="92"/>
      <c r="E321" s="93"/>
      <c r="F321" s="94"/>
      <c r="H321" s="93"/>
      <c r="I321" s="95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9"/>
      <c r="AE321" s="19"/>
      <c r="AF321" s="19"/>
      <c r="AG321" s="19"/>
      <c r="AH321" s="19"/>
      <c r="AI321" s="19"/>
      <c r="AJ321" s="19"/>
      <c r="AK321" s="19"/>
      <c r="AL321" s="19"/>
      <c r="AM321" s="19"/>
      <c r="AN321" s="19"/>
      <c r="AO321" s="19"/>
      <c r="AP321" s="19"/>
      <c r="AQ321" s="19"/>
      <c r="AR321" s="19"/>
    </row>
    <row r="322" spans="2:44" s="20" customFormat="1" x14ac:dyDescent="0.25">
      <c r="B322" s="90"/>
      <c r="C322" s="91"/>
      <c r="D322" s="92"/>
      <c r="E322" s="93"/>
      <c r="F322" s="94"/>
      <c r="H322" s="93"/>
      <c r="I322" s="95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19"/>
      <c r="AE322" s="19"/>
      <c r="AF322" s="19"/>
      <c r="AG322" s="19"/>
      <c r="AH322" s="19"/>
      <c r="AI322" s="19"/>
      <c r="AJ322" s="19"/>
      <c r="AK322" s="19"/>
      <c r="AL322" s="19"/>
      <c r="AM322" s="19"/>
      <c r="AN322" s="19"/>
      <c r="AO322" s="19"/>
      <c r="AP322" s="19"/>
      <c r="AQ322" s="19"/>
      <c r="AR322" s="19"/>
    </row>
    <row r="323" spans="2:44" s="20" customFormat="1" x14ac:dyDescent="0.25">
      <c r="B323" s="90"/>
      <c r="C323" s="91"/>
      <c r="D323" s="92"/>
      <c r="E323" s="93"/>
      <c r="F323" s="94"/>
      <c r="H323" s="93"/>
      <c r="I323" s="95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19"/>
      <c r="AE323" s="19"/>
      <c r="AF323" s="19"/>
      <c r="AG323" s="19"/>
      <c r="AH323" s="19"/>
      <c r="AI323" s="19"/>
      <c r="AJ323" s="19"/>
      <c r="AK323" s="19"/>
      <c r="AL323" s="19"/>
      <c r="AM323" s="19"/>
      <c r="AN323" s="19"/>
      <c r="AO323" s="19"/>
      <c r="AP323" s="19"/>
      <c r="AQ323" s="19"/>
      <c r="AR323" s="19"/>
    </row>
    <row r="324" spans="2:44" s="20" customFormat="1" x14ac:dyDescent="0.25">
      <c r="B324" s="90"/>
      <c r="C324" s="91"/>
      <c r="D324" s="92"/>
      <c r="E324" s="93"/>
      <c r="F324" s="94"/>
      <c r="H324" s="93"/>
      <c r="I324" s="95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19"/>
      <c r="AE324" s="19"/>
      <c r="AF324" s="19"/>
      <c r="AG324" s="19"/>
      <c r="AH324" s="19"/>
      <c r="AI324" s="19"/>
      <c r="AJ324" s="19"/>
      <c r="AK324" s="19"/>
      <c r="AL324" s="19"/>
      <c r="AM324" s="19"/>
      <c r="AN324" s="19"/>
      <c r="AO324" s="19"/>
      <c r="AP324" s="19"/>
      <c r="AQ324" s="19"/>
      <c r="AR324" s="19"/>
    </row>
    <row r="325" spans="2:44" s="20" customFormat="1" x14ac:dyDescent="0.25">
      <c r="B325" s="90"/>
      <c r="C325" s="91"/>
      <c r="D325" s="92"/>
      <c r="E325" s="93"/>
      <c r="F325" s="94"/>
      <c r="H325" s="93"/>
      <c r="I325" s="95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19"/>
      <c r="AE325" s="19"/>
      <c r="AF325" s="19"/>
      <c r="AG325" s="19"/>
      <c r="AH325" s="19"/>
      <c r="AI325" s="19"/>
      <c r="AJ325" s="19"/>
      <c r="AK325" s="19"/>
      <c r="AL325" s="19"/>
      <c r="AM325" s="19"/>
      <c r="AN325" s="19"/>
      <c r="AO325" s="19"/>
      <c r="AP325" s="19"/>
      <c r="AQ325" s="19"/>
      <c r="AR325" s="19"/>
    </row>
    <row r="326" spans="2:44" s="20" customFormat="1" x14ac:dyDescent="0.25">
      <c r="B326" s="90"/>
      <c r="C326" s="91"/>
      <c r="D326" s="92"/>
      <c r="E326" s="93"/>
      <c r="F326" s="94"/>
      <c r="H326" s="93"/>
      <c r="I326" s="95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19"/>
      <c r="AE326" s="19"/>
      <c r="AF326" s="19"/>
      <c r="AG326" s="19"/>
      <c r="AH326" s="19"/>
      <c r="AI326" s="19"/>
      <c r="AJ326" s="19"/>
      <c r="AK326" s="19"/>
      <c r="AL326" s="19"/>
      <c r="AM326" s="19"/>
      <c r="AN326" s="19"/>
      <c r="AO326" s="19"/>
      <c r="AP326" s="19"/>
      <c r="AQ326" s="19"/>
      <c r="AR326" s="19"/>
    </row>
    <row r="327" spans="2:44" s="20" customFormat="1" x14ac:dyDescent="0.25">
      <c r="B327" s="90"/>
      <c r="C327" s="91"/>
      <c r="D327" s="92"/>
      <c r="E327" s="93"/>
      <c r="F327" s="94"/>
      <c r="H327" s="93"/>
      <c r="I327" s="95"/>
      <c r="J327" s="19"/>
      <c r="K327" s="19"/>
      <c r="L327" s="19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19"/>
      <c r="AE327" s="19"/>
      <c r="AF327" s="19"/>
      <c r="AG327" s="19"/>
      <c r="AH327" s="19"/>
      <c r="AI327" s="19"/>
      <c r="AJ327" s="19"/>
      <c r="AK327" s="19"/>
      <c r="AL327" s="19"/>
      <c r="AM327" s="19"/>
      <c r="AN327" s="19"/>
      <c r="AO327" s="19"/>
      <c r="AP327" s="19"/>
      <c r="AQ327" s="19"/>
      <c r="AR327" s="19"/>
    </row>
    <row r="328" spans="2:44" s="20" customFormat="1" x14ac:dyDescent="0.25">
      <c r="B328" s="90"/>
      <c r="C328" s="91"/>
      <c r="D328" s="92"/>
      <c r="E328" s="93"/>
      <c r="F328" s="94"/>
      <c r="H328" s="93"/>
      <c r="I328" s="95"/>
      <c r="J328" s="19"/>
      <c r="K328" s="19"/>
      <c r="L328" s="19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19"/>
      <c r="AE328" s="19"/>
      <c r="AF328" s="19"/>
      <c r="AG328" s="19"/>
      <c r="AH328" s="19"/>
      <c r="AI328" s="19"/>
      <c r="AJ328" s="19"/>
      <c r="AK328" s="19"/>
      <c r="AL328" s="19"/>
      <c r="AM328" s="19"/>
      <c r="AN328" s="19"/>
      <c r="AO328" s="19"/>
      <c r="AP328" s="19"/>
      <c r="AQ328" s="19"/>
      <c r="AR328" s="19"/>
    </row>
    <row r="329" spans="2:44" s="20" customFormat="1" x14ac:dyDescent="0.25">
      <c r="B329" s="90"/>
      <c r="C329" s="91"/>
      <c r="D329" s="92"/>
      <c r="E329" s="93"/>
      <c r="F329" s="94"/>
      <c r="H329" s="93"/>
      <c r="I329" s="95"/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19"/>
      <c r="AE329" s="19"/>
      <c r="AF329" s="19"/>
      <c r="AG329" s="19"/>
      <c r="AH329" s="19"/>
      <c r="AI329" s="19"/>
      <c r="AJ329" s="19"/>
      <c r="AK329" s="19"/>
      <c r="AL329" s="19"/>
      <c r="AM329" s="19"/>
      <c r="AN329" s="19"/>
      <c r="AO329" s="19"/>
      <c r="AP329" s="19"/>
      <c r="AQ329" s="19"/>
      <c r="AR329" s="19"/>
    </row>
    <row r="330" spans="2:44" s="20" customFormat="1" x14ac:dyDescent="0.25">
      <c r="B330" s="90"/>
      <c r="C330" s="91"/>
      <c r="D330" s="92"/>
      <c r="E330" s="93"/>
      <c r="F330" s="94"/>
      <c r="H330" s="93"/>
      <c r="I330" s="95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19"/>
      <c r="AE330" s="19"/>
      <c r="AF330" s="19"/>
      <c r="AG330" s="19"/>
      <c r="AH330" s="19"/>
      <c r="AI330" s="19"/>
      <c r="AJ330" s="19"/>
      <c r="AK330" s="19"/>
      <c r="AL330" s="19"/>
      <c r="AM330" s="19"/>
      <c r="AN330" s="19"/>
      <c r="AO330" s="19"/>
      <c r="AP330" s="19"/>
      <c r="AQ330" s="19"/>
      <c r="AR330" s="19"/>
    </row>
    <row r="331" spans="2:44" s="20" customFormat="1" x14ac:dyDescent="0.25">
      <c r="B331" s="90"/>
      <c r="C331" s="91"/>
      <c r="D331" s="92"/>
      <c r="E331" s="93"/>
      <c r="F331" s="94"/>
      <c r="H331" s="93"/>
      <c r="I331" s="95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19"/>
      <c r="AE331" s="19"/>
      <c r="AF331" s="19"/>
      <c r="AG331" s="19"/>
      <c r="AH331" s="19"/>
      <c r="AI331" s="19"/>
      <c r="AJ331" s="19"/>
      <c r="AK331" s="19"/>
      <c r="AL331" s="19"/>
      <c r="AM331" s="19"/>
      <c r="AN331" s="19"/>
      <c r="AO331" s="19"/>
      <c r="AP331" s="19"/>
      <c r="AQ331" s="19"/>
      <c r="AR331" s="19"/>
    </row>
    <row r="332" spans="2:44" s="20" customFormat="1" x14ac:dyDescent="0.25">
      <c r="B332" s="90"/>
      <c r="C332" s="91"/>
      <c r="D332" s="92"/>
      <c r="E332" s="93"/>
      <c r="F332" s="94"/>
      <c r="H332" s="93"/>
      <c r="I332" s="95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19"/>
      <c r="AE332" s="19"/>
      <c r="AF332" s="19"/>
      <c r="AG332" s="19"/>
      <c r="AH332" s="19"/>
      <c r="AI332" s="19"/>
      <c r="AJ332" s="19"/>
      <c r="AK332" s="19"/>
      <c r="AL332" s="19"/>
      <c r="AM332" s="19"/>
      <c r="AN332" s="19"/>
      <c r="AO332" s="19"/>
      <c r="AP332" s="19"/>
      <c r="AQ332" s="19"/>
      <c r="AR332" s="19"/>
    </row>
    <row r="333" spans="2:44" s="20" customFormat="1" x14ac:dyDescent="0.25">
      <c r="B333" s="90"/>
      <c r="C333" s="91"/>
      <c r="D333" s="92"/>
      <c r="E333" s="93"/>
      <c r="F333" s="94"/>
      <c r="H333" s="93"/>
      <c r="I333" s="95"/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  <c r="AB333" s="19"/>
      <c r="AC333" s="19"/>
      <c r="AD333" s="19"/>
      <c r="AE333" s="19"/>
      <c r="AF333" s="19"/>
      <c r="AG333" s="19"/>
      <c r="AH333" s="19"/>
      <c r="AI333" s="19"/>
      <c r="AJ333" s="19"/>
      <c r="AK333" s="19"/>
      <c r="AL333" s="19"/>
      <c r="AM333" s="19"/>
      <c r="AN333" s="19"/>
      <c r="AO333" s="19"/>
      <c r="AP333" s="19"/>
      <c r="AQ333" s="19"/>
      <c r="AR333" s="19"/>
    </row>
    <row r="334" spans="2:44" s="20" customFormat="1" x14ac:dyDescent="0.25">
      <c r="B334" s="90"/>
      <c r="C334" s="91"/>
      <c r="D334" s="92"/>
      <c r="E334" s="93"/>
      <c r="F334" s="94"/>
      <c r="H334" s="93"/>
      <c r="I334" s="95"/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19"/>
      <c r="AE334" s="19"/>
      <c r="AF334" s="19"/>
      <c r="AG334" s="19"/>
      <c r="AH334" s="19"/>
      <c r="AI334" s="19"/>
      <c r="AJ334" s="19"/>
      <c r="AK334" s="19"/>
      <c r="AL334" s="19"/>
      <c r="AM334" s="19"/>
      <c r="AN334" s="19"/>
      <c r="AO334" s="19"/>
      <c r="AP334" s="19"/>
      <c r="AQ334" s="19"/>
      <c r="AR334" s="19"/>
    </row>
    <row r="335" spans="2:44" s="20" customFormat="1" x14ac:dyDescent="0.25">
      <c r="B335" s="90"/>
      <c r="C335" s="91"/>
      <c r="D335" s="92"/>
      <c r="E335" s="93"/>
      <c r="F335" s="94"/>
      <c r="H335" s="93"/>
      <c r="I335" s="95"/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  <c r="AB335" s="19"/>
      <c r="AC335" s="19"/>
      <c r="AD335" s="19"/>
      <c r="AE335" s="19"/>
      <c r="AF335" s="19"/>
      <c r="AG335" s="19"/>
      <c r="AH335" s="19"/>
      <c r="AI335" s="19"/>
      <c r="AJ335" s="19"/>
      <c r="AK335" s="19"/>
      <c r="AL335" s="19"/>
      <c r="AM335" s="19"/>
      <c r="AN335" s="19"/>
      <c r="AO335" s="19"/>
      <c r="AP335" s="19"/>
      <c r="AQ335" s="19"/>
      <c r="AR335" s="19"/>
    </row>
    <row r="336" spans="2:44" s="20" customFormat="1" x14ac:dyDescent="0.25">
      <c r="B336" s="90"/>
      <c r="C336" s="91"/>
      <c r="D336" s="92"/>
      <c r="E336" s="93"/>
      <c r="F336" s="94"/>
      <c r="H336" s="93"/>
      <c r="I336" s="95"/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19"/>
      <c r="AE336" s="19"/>
      <c r="AF336" s="19"/>
      <c r="AG336" s="19"/>
      <c r="AH336" s="19"/>
      <c r="AI336" s="19"/>
      <c r="AJ336" s="19"/>
      <c r="AK336" s="19"/>
      <c r="AL336" s="19"/>
      <c r="AM336" s="19"/>
      <c r="AN336" s="19"/>
      <c r="AO336" s="19"/>
      <c r="AP336" s="19"/>
      <c r="AQ336" s="19"/>
      <c r="AR336" s="19"/>
    </row>
    <row r="337" spans="2:44" s="20" customFormat="1" x14ac:dyDescent="0.25">
      <c r="B337" s="90"/>
      <c r="C337" s="91"/>
      <c r="D337" s="92"/>
      <c r="E337" s="93"/>
      <c r="F337" s="94"/>
      <c r="H337" s="93"/>
      <c r="I337" s="95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19"/>
      <c r="AE337" s="19"/>
      <c r="AF337" s="19"/>
      <c r="AG337" s="19"/>
      <c r="AH337" s="19"/>
      <c r="AI337" s="19"/>
      <c r="AJ337" s="19"/>
      <c r="AK337" s="19"/>
      <c r="AL337" s="19"/>
      <c r="AM337" s="19"/>
      <c r="AN337" s="19"/>
      <c r="AO337" s="19"/>
      <c r="AP337" s="19"/>
      <c r="AQ337" s="19"/>
      <c r="AR337" s="19"/>
    </row>
    <row r="338" spans="2:44" s="20" customFormat="1" x14ac:dyDescent="0.25">
      <c r="B338" s="90"/>
      <c r="C338" s="91"/>
      <c r="D338" s="92"/>
      <c r="E338" s="93"/>
      <c r="F338" s="94"/>
      <c r="H338" s="93"/>
      <c r="I338" s="95"/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19"/>
      <c r="AE338" s="19"/>
      <c r="AF338" s="19"/>
      <c r="AG338" s="19"/>
      <c r="AH338" s="19"/>
      <c r="AI338" s="19"/>
      <c r="AJ338" s="19"/>
      <c r="AK338" s="19"/>
      <c r="AL338" s="19"/>
      <c r="AM338" s="19"/>
      <c r="AN338" s="19"/>
      <c r="AO338" s="19"/>
      <c r="AP338" s="19"/>
      <c r="AQ338" s="19"/>
      <c r="AR338" s="19"/>
    </row>
    <row r="339" spans="2:44" s="20" customFormat="1" x14ac:dyDescent="0.25">
      <c r="B339" s="90"/>
      <c r="C339" s="91"/>
      <c r="D339" s="92"/>
      <c r="E339" s="93"/>
      <c r="F339" s="94"/>
      <c r="H339" s="93"/>
      <c r="I339" s="95"/>
      <c r="J339" s="19"/>
      <c r="K339" s="19"/>
      <c r="L339" s="19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19"/>
      <c r="AE339" s="19"/>
      <c r="AF339" s="19"/>
      <c r="AG339" s="19"/>
      <c r="AH339" s="19"/>
      <c r="AI339" s="19"/>
      <c r="AJ339" s="19"/>
      <c r="AK339" s="19"/>
      <c r="AL339" s="19"/>
      <c r="AM339" s="19"/>
      <c r="AN339" s="19"/>
      <c r="AO339" s="19"/>
      <c r="AP339" s="19"/>
      <c r="AQ339" s="19"/>
      <c r="AR339" s="19"/>
    </row>
    <row r="340" spans="2:44" s="20" customFormat="1" x14ac:dyDescent="0.25">
      <c r="B340" s="90"/>
      <c r="C340" s="91"/>
      <c r="D340" s="92"/>
      <c r="E340" s="93"/>
      <c r="F340" s="94"/>
      <c r="H340" s="93"/>
      <c r="I340" s="95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19"/>
      <c r="AE340" s="19"/>
      <c r="AF340" s="19"/>
      <c r="AG340" s="19"/>
      <c r="AH340" s="19"/>
      <c r="AI340" s="19"/>
      <c r="AJ340" s="19"/>
      <c r="AK340" s="19"/>
      <c r="AL340" s="19"/>
      <c r="AM340" s="19"/>
      <c r="AN340" s="19"/>
      <c r="AO340" s="19"/>
      <c r="AP340" s="19"/>
      <c r="AQ340" s="19"/>
      <c r="AR340" s="19"/>
    </row>
    <row r="341" spans="2:44" s="20" customFormat="1" x14ac:dyDescent="0.25">
      <c r="B341" s="90"/>
      <c r="C341" s="91"/>
      <c r="D341" s="92"/>
      <c r="E341" s="93"/>
      <c r="F341" s="94"/>
      <c r="H341" s="93"/>
      <c r="I341" s="95"/>
      <c r="J341" s="19"/>
      <c r="K341" s="19"/>
      <c r="L341" s="19"/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19"/>
      <c r="AB341" s="19"/>
      <c r="AC341" s="19"/>
      <c r="AD341" s="19"/>
      <c r="AE341" s="19"/>
      <c r="AF341" s="19"/>
      <c r="AG341" s="19"/>
      <c r="AH341" s="19"/>
      <c r="AI341" s="19"/>
      <c r="AJ341" s="19"/>
      <c r="AK341" s="19"/>
      <c r="AL341" s="19"/>
      <c r="AM341" s="19"/>
      <c r="AN341" s="19"/>
      <c r="AO341" s="19"/>
      <c r="AP341" s="19"/>
      <c r="AQ341" s="19"/>
      <c r="AR341" s="19"/>
    </row>
    <row r="342" spans="2:44" s="20" customFormat="1" x14ac:dyDescent="0.25">
      <c r="B342" s="90"/>
      <c r="C342" s="91"/>
      <c r="D342" s="92"/>
      <c r="E342" s="93"/>
      <c r="F342" s="94"/>
      <c r="H342" s="93"/>
      <c r="I342" s="95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19"/>
      <c r="AE342" s="19"/>
      <c r="AF342" s="19"/>
      <c r="AG342" s="19"/>
      <c r="AH342" s="19"/>
      <c r="AI342" s="19"/>
      <c r="AJ342" s="19"/>
      <c r="AK342" s="19"/>
      <c r="AL342" s="19"/>
      <c r="AM342" s="19"/>
      <c r="AN342" s="19"/>
      <c r="AO342" s="19"/>
      <c r="AP342" s="19"/>
      <c r="AQ342" s="19"/>
      <c r="AR342" s="19"/>
    </row>
    <row r="343" spans="2:44" s="20" customFormat="1" x14ac:dyDescent="0.25">
      <c r="B343" s="90"/>
      <c r="C343" s="91"/>
      <c r="D343" s="92"/>
      <c r="E343" s="93"/>
      <c r="F343" s="94"/>
      <c r="H343" s="93"/>
      <c r="I343" s="95"/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  <c r="AB343" s="19"/>
      <c r="AC343" s="19"/>
      <c r="AD343" s="19"/>
      <c r="AE343" s="19"/>
      <c r="AF343" s="19"/>
      <c r="AG343" s="19"/>
      <c r="AH343" s="19"/>
      <c r="AI343" s="19"/>
      <c r="AJ343" s="19"/>
      <c r="AK343" s="19"/>
      <c r="AL343" s="19"/>
      <c r="AM343" s="19"/>
      <c r="AN343" s="19"/>
      <c r="AO343" s="19"/>
      <c r="AP343" s="19"/>
      <c r="AQ343" s="19"/>
      <c r="AR343" s="19"/>
    </row>
    <row r="344" spans="2:44" s="20" customFormat="1" x14ac:dyDescent="0.25">
      <c r="B344" s="90"/>
      <c r="C344" s="91"/>
      <c r="D344" s="92"/>
      <c r="E344" s="93"/>
      <c r="F344" s="94"/>
      <c r="H344" s="93"/>
      <c r="I344" s="95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19"/>
      <c r="AE344" s="19"/>
      <c r="AF344" s="19"/>
      <c r="AG344" s="19"/>
      <c r="AH344" s="19"/>
      <c r="AI344" s="19"/>
      <c r="AJ344" s="19"/>
      <c r="AK344" s="19"/>
      <c r="AL344" s="19"/>
      <c r="AM344" s="19"/>
      <c r="AN344" s="19"/>
      <c r="AO344" s="19"/>
      <c r="AP344" s="19"/>
      <c r="AQ344" s="19"/>
      <c r="AR344" s="19"/>
    </row>
    <row r="345" spans="2:44" s="20" customFormat="1" x14ac:dyDescent="0.25">
      <c r="B345" s="90"/>
      <c r="C345" s="91"/>
      <c r="D345" s="92"/>
      <c r="E345" s="93"/>
      <c r="F345" s="94"/>
      <c r="H345" s="93"/>
      <c r="I345" s="95"/>
      <c r="J345" s="19"/>
      <c r="K345" s="19"/>
      <c r="L345" s="19"/>
      <c r="M345" s="19"/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19"/>
      <c r="AB345" s="19"/>
      <c r="AC345" s="19"/>
      <c r="AD345" s="19"/>
      <c r="AE345" s="19"/>
      <c r="AF345" s="19"/>
      <c r="AG345" s="19"/>
      <c r="AH345" s="19"/>
      <c r="AI345" s="19"/>
      <c r="AJ345" s="19"/>
      <c r="AK345" s="19"/>
      <c r="AL345" s="19"/>
      <c r="AM345" s="19"/>
      <c r="AN345" s="19"/>
      <c r="AO345" s="19"/>
      <c r="AP345" s="19"/>
      <c r="AQ345" s="19"/>
      <c r="AR345" s="19"/>
    </row>
    <row r="346" spans="2:44" s="20" customFormat="1" x14ac:dyDescent="0.25">
      <c r="B346" s="90"/>
      <c r="C346" s="91"/>
      <c r="D346" s="92"/>
      <c r="E346" s="93"/>
      <c r="F346" s="94"/>
      <c r="H346" s="93"/>
      <c r="I346" s="95"/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9"/>
      <c r="AB346" s="19"/>
      <c r="AC346" s="19"/>
      <c r="AD346" s="19"/>
      <c r="AE346" s="19"/>
      <c r="AF346" s="19"/>
      <c r="AG346" s="19"/>
      <c r="AH346" s="19"/>
      <c r="AI346" s="19"/>
      <c r="AJ346" s="19"/>
      <c r="AK346" s="19"/>
      <c r="AL346" s="19"/>
      <c r="AM346" s="19"/>
      <c r="AN346" s="19"/>
      <c r="AO346" s="19"/>
      <c r="AP346" s="19"/>
      <c r="AQ346" s="19"/>
      <c r="AR346" s="19"/>
    </row>
    <row r="347" spans="2:44" s="20" customFormat="1" x14ac:dyDescent="0.25">
      <c r="B347" s="90"/>
      <c r="C347" s="91"/>
      <c r="D347" s="92"/>
      <c r="E347" s="93"/>
      <c r="F347" s="94"/>
      <c r="H347" s="93"/>
      <c r="I347" s="95"/>
      <c r="J347" s="19"/>
      <c r="K347" s="19"/>
      <c r="L347" s="19"/>
      <c r="M347" s="19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19"/>
      <c r="AB347" s="19"/>
      <c r="AC347" s="19"/>
      <c r="AD347" s="19"/>
      <c r="AE347" s="19"/>
      <c r="AF347" s="19"/>
      <c r="AG347" s="19"/>
      <c r="AH347" s="19"/>
      <c r="AI347" s="19"/>
      <c r="AJ347" s="19"/>
      <c r="AK347" s="19"/>
      <c r="AL347" s="19"/>
      <c r="AM347" s="19"/>
      <c r="AN347" s="19"/>
      <c r="AO347" s="19"/>
      <c r="AP347" s="19"/>
      <c r="AQ347" s="19"/>
      <c r="AR347" s="19"/>
    </row>
    <row r="348" spans="2:44" s="20" customFormat="1" x14ac:dyDescent="0.25">
      <c r="B348" s="90"/>
      <c r="C348" s="91"/>
      <c r="D348" s="92"/>
      <c r="E348" s="93"/>
      <c r="F348" s="94"/>
      <c r="H348" s="93"/>
      <c r="I348" s="95"/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  <c r="AB348" s="19"/>
      <c r="AC348" s="19"/>
      <c r="AD348" s="19"/>
      <c r="AE348" s="19"/>
      <c r="AF348" s="19"/>
      <c r="AG348" s="19"/>
      <c r="AH348" s="19"/>
      <c r="AI348" s="19"/>
      <c r="AJ348" s="19"/>
      <c r="AK348" s="19"/>
      <c r="AL348" s="19"/>
      <c r="AM348" s="19"/>
      <c r="AN348" s="19"/>
      <c r="AO348" s="19"/>
      <c r="AP348" s="19"/>
      <c r="AQ348" s="19"/>
      <c r="AR348" s="19"/>
    </row>
    <row r="349" spans="2:44" s="20" customFormat="1" x14ac:dyDescent="0.25">
      <c r="B349" s="90"/>
      <c r="C349" s="91"/>
      <c r="D349" s="92"/>
      <c r="E349" s="93"/>
      <c r="F349" s="94"/>
      <c r="H349" s="93"/>
      <c r="I349" s="95"/>
      <c r="J349" s="19"/>
      <c r="K349" s="19"/>
      <c r="L349" s="19"/>
      <c r="M349" s="19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19"/>
      <c r="AB349" s="19"/>
      <c r="AC349" s="19"/>
      <c r="AD349" s="19"/>
      <c r="AE349" s="19"/>
      <c r="AF349" s="19"/>
      <c r="AG349" s="19"/>
      <c r="AH349" s="19"/>
      <c r="AI349" s="19"/>
      <c r="AJ349" s="19"/>
      <c r="AK349" s="19"/>
      <c r="AL349" s="19"/>
      <c r="AM349" s="19"/>
      <c r="AN349" s="19"/>
      <c r="AO349" s="19"/>
      <c r="AP349" s="19"/>
      <c r="AQ349" s="19"/>
      <c r="AR349" s="19"/>
    </row>
    <row r="350" spans="2:44" s="20" customFormat="1" x14ac:dyDescent="0.25">
      <c r="B350" s="90"/>
      <c r="C350" s="91"/>
      <c r="D350" s="92"/>
      <c r="E350" s="93"/>
      <c r="F350" s="94"/>
      <c r="H350" s="93"/>
      <c r="I350" s="95"/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19"/>
      <c r="AB350" s="19"/>
      <c r="AC350" s="19"/>
      <c r="AD350" s="19"/>
      <c r="AE350" s="19"/>
      <c r="AF350" s="19"/>
      <c r="AG350" s="19"/>
      <c r="AH350" s="19"/>
      <c r="AI350" s="19"/>
      <c r="AJ350" s="19"/>
      <c r="AK350" s="19"/>
      <c r="AL350" s="19"/>
      <c r="AM350" s="19"/>
      <c r="AN350" s="19"/>
      <c r="AO350" s="19"/>
      <c r="AP350" s="19"/>
      <c r="AQ350" s="19"/>
      <c r="AR350" s="19"/>
    </row>
    <row r="351" spans="2:44" s="20" customFormat="1" x14ac:dyDescent="0.25">
      <c r="B351" s="90"/>
      <c r="C351" s="91"/>
      <c r="D351" s="92"/>
      <c r="E351" s="93"/>
      <c r="F351" s="94"/>
      <c r="H351" s="93"/>
      <c r="I351" s="95"/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19"/>
      <c r="AB351" s="19"/>
      <c r="AC351" s="19"/>
      <c r="AD351" s="19"/>
      <c r="AE351" s="19"/>
      <c r="AF351" s="19"/>
      <c r="AG351" s="19"/>
      <c r="AH351" s="19"/>
      <c r="AI351" s="19"/>
      <c r="AJ351" s="19"/>
      <c r="AK351" s="19"/>
      <c r="AL351" s="19"/>
      <c r="AM351" s="19"/>
      <c r="AN351" s="19"/>
      <c r="AO351" s="19"/>
      <c r="AP351" s="19"/>
      <c r="AQ351" s="19"/>
      <c r="AR351" s="19"/>
    </row>
    <row r="352" spans="2:44" s="20" customFormat="1" x14ac:dyDescent="0.25">
      <c r="B352" s="90"/>
      <c r="C352" s="91"/>
      <c r="D352" s="92"/>
      <c r="E352" s="93"/>
      <c r="F352" s="94"/>
      <c r="H352" s="93"/>
      <c r="I352" s="95"/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19"/>
      <c r="AB352" s="19"/>
      <c r="AC352" s="19"/>
      <c r="AD352" s="19"/>
      <c r="AE352" s="19"/>
      <c r="AF352" s="19"/>
      <c r="AG352" s="19"/>
      <c r="AH352" s="19"/>
      <c r="AI352" s="19"/>
      <c r="AJ352" s="19"/>
      <c r="AK352" s="19"/>
      <c r="AL352" s="19"/>
      <c r="AM352" s="19"/>
      <c r="AN352" s="19"/>
      <c r="AO352" s="19"/>
      <c r="AP352" s="19"/>
      <c r="AQ352" s="19"/>
      <c r="AR352" s="19"/>
    </row>
    <row r="353" spans="2:44" s="20" customFormat="1" x14ac:dyDescent="0.25">
      <c r="B353" s="90"/>
      <c r="C353" s="91"/>
      <c r="D353" s="92"/>
      <c r="E353" s="93"/>
      <c r="F353" s="94"/>
      <c r="H353" s="93"/>
      <c r="I353" s="95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19"/>
      <c r="AB353" s="19"/>
      <c r="AC353" s="19"/>
      <c r="AD353" s="19"/>
      <c r="AE353" s="19"/>
      <c r="AF353" s="19"/>
      <c r="AG353" s="19"/>
      <c r="AH353" s="19"/>
      <c r="AI353" s="19"/>
      <c r="AJ353" s="19"/>
      <c r="AK353" s="19"/>
      <c r="AL353" s="19"/>
      <c r="AM353" s="19"/>
      <c r="AN353" s="19"/>
      <c r="AO353" s="19"/>
      <c r="AP353" s="19"/>
      <c r="AQ353" s="19"/>
      <c r="AR353" s="19"/>
    </row>
    <row r="354" spans="2:44" s="20" customFormat="1" x14ac:dyDescent="0.25">
      <c r="B354" s="90"/>
      <c r="C354" s="91"/>
      <c r="D354" s="92"/>
      <c r="E354" s="93"/>
      <c r="F354" s="94"/>
      <c r="H354" s="93"/>
      <c r="I354" s="95"/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19"/>
      <c r="AB354" s="19"/>
      <c r="AC354" s="19"/>
      <c r="AD354" s="19"/>
      <c r="AE354" s="19"/>
      <c r="AF354" s="19"/>
      <c r="AG354" s="19"/>
      <c r="AH354" s="19"/>
      <c r="AI354" s="19"/>
      <c r="AJ354" s="19"/>
      <c r="AK354" s="19"/>
      <c r="AL354" s="19"/>
      <c r="AM354" s="19"/>
      <c r="AN354" s="19"/>
      <c r="AO354" s="19"/>
      <c r="AP354" s="19"/>
      <c r="AQ354" s="19"/>
      <c r="AR354" s="19"/>
    </row>
    <row r="355" spans="2:44" s="20" customFormat="1" x14ac:dyDescent="0.25">
      <c r="B355" s="90"/>
      <c r="C355" s="91"/>
      <c r="D355" s="92"/>
      <c r="E355" s="93"/>
      <c r="F355" s="94"/>
      <c r="H355" s="93"/>
      <c r="I355" s="95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  <c r="AB355" s="19"/>
      <c r="AC355" s="19"/>
      <c r="AD355" s="19"/>
      <c r="AE355" s="19"/>
      <c r="AF355" s="19"/>
      <c r="AG355" s="19"/>
      <c r="AH355" s="19"/>
      <c r="AI355" s="19"/>
      <c r="AJ355" s="19"/>
      <c r="AK355" s="19"/>
      <c r="AL355" s="19"/>
      <c r="AM355" s="19"/>
      <c r="AN355" s="19"/>
      <c r="AO355" s="19"/>
      <c r="AP355" s="19"/>
      <c r="AQ355" s="19"/>
      <c r="AR355" s="19"/>
    </row>
    <row r="356" spans="2:44" s="20" customFormat="1" x14ac:dyDescent="0.25">
      <c r="B356" s="90"/>
      <c r="C356" s="91"/>
      <c r="D356" s="92"/>
      <c r="E356" s="93"/>
      <c r="F356" s="94"/>
      <c r="H356" s="93"/>
      <c r="I356" s="95"/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19"/>
      <c r="AB356" s="19"/>
      <c r="AC356" s="19"/>
      <c r="AD356" s="19"/>
      <c r="AE356" s="19"/>
      <c r="AF356" s="19"/>
      <c r="AG356" s="19"/>
      <c r="AH356" s="19"/>
      <c r="AI356" s="19"/>
      <c r="AJ356" s="19"/>
      <c r="AK356" s="19"/>
      <c r="AL356" s="19"/>
      <c r="AM356" s="19"/>
      <c r="AN356" s="19"/>
      <c r="AO356" s="19"/>
      <c r="AP356" s="19"/>
      <c r="AQ356" s="19"/>
      <c r="AR356" s="19"/>
    </row>
    <row r="357" spans="2:44" s="20" customFormat="1" x14ac:dyDescent="0.25">
      <c r="B357" s="90"/>
      <c r="C357" s="91"/>
      <c r="D357" s="92"/>
      <c r="E357" s="93"/>
      <c r="F357" s="94"/>
      <c r="H357" s="93"/>
      <c r="I357" s="95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19"/>
      <c r="AE357" s="19"/>
      <c r="AF357" s="19"/>
      <c r="AG357" s="19"/>
      <c r="AH357" s="19"/>
      <c r="AI357" s="19"/>
      <c r="AJ357" s="19"/>
      <c r="AK357" s="19"/>
      <c r="AL357" s="19"/>
      <c r="AM357" s="19"/>
      <c r="AN357" s="19"/>
      <c r="AO357" s="19"/>
      <c r="AP357" s="19"/>
      <c r="AQ357" s="19"/>
      <c r="AR357" s="19"/>
    </row>
    <row r="358" spans="2:44" s="20" customFormat="1" x14ac:dyDescent="0.25">
      <c r="B358" s="90"/>
      <c r="C358" s="91"/>
      <c r="D358" s="92"/>
      <c r="E358" s="93"/>
      <c r="F358" s="94"/>
      <c r="H358" s="93"/>
      <c r="I358" s="95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  <c r="AB358" s="19"/>
      <c r="AC358" s="19"/>
      <c r="AD358" s="19"/>
      <c r="AE358" s="19"/>
      <c r="AF358" s="19"/>
      <c r="AG358" s="19"/>
      <c r="AH358" s="19"/>
      <c r="AI358" s="19"/>
      <c r="AJ358" s="19"/>
      <c r="AK358" s="19"/>
      <c r="AL358" s="19"/>
      <c r="AM358" s="19"/>
      <c r="AN358" s="19"/>
      <c r="AO358" s="19"/>
      <c r="AP358" s="19"/>
      <c r="AQ358" s="19"/>
      <c r="AR358" s="19"/>
    </row>
    <row r="359" spans="2:44" s="20" customFormat="1" x14ac:dyDescent="0.25">
      <c r="B359" s="90"/>
      <c r="C359" s="91"/>
      <c r="D359" s="92"/>
      <c r="E359" s="93"/>
      <c r="F359" s="94"/>
      <c r="H359" s="93"/>
      <c r="I359" s="95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19"/>
      <c r="AE359" s="19"/>
      <c r="AF359" s="19"/>
      <c r="AG359" s="19"/>
      <c r="AH359" s="19"/>
      <c r="AI359" s="19"/>
      <c r="AJ359" s="19"/>
      <c r="AK359" s="19"/>
      <c r="AL359" s="19"/>
      <c r="AM359" s="19"/>
      <c r="AN359" s="19"/>
      <c r="AO359" s="19"/>
      <c r="AP359" s="19"/>
      <c r="AQ359" s="19"/>
      <c r="AR359" s="19"/>
    </row>
    <row r="360" spans="2:44" s="20" customFormat="1" x14ac:dyDescent="0.25">
      <c r="B360" s="90"/>
      <c r="C360" s="91"/>
      <c r="D360" s="92"/>
      <c r="E360" s="93"/>
      <c r="F360" s="94"/>
      <c r="H360" s="93"/>
      <c r="I360" s="95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19"/>
      <c r="AE360" s="19"/>
      <c r="AF360" s="19"/>
      <c r="AG360" s="19"/>
      <c r="AH360" s="19"/>
      <c r="AI360" s="19"/>
      <c r="AJ360" s="19"/>
      <c r="AK360" s="19"/>
      <c r="AL360" s="19"/>
      <c r="AM360" s="19"/>
      <c r="AN360" s="19"/>
      <c r="AO360" s="19"/>
      <c r="AP360" s="19"/>
      <c r="AQ360" s="19"/>
      <c r="AR360" s="19"/>
    </row>
    <row r="361" spans="2:44" s="20" customFormat="1" x14ac:dyDescent="0.25">
      <c r="B361" s="90"/>
      <c r="C361" s="91"/>
      <c r="D361" s="92"/>
      <c r="E361" s="93"/>
      <c r="F361" s="94"/>
      <c r="H361" s="93"/>
      <c r="I361" s="95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19"/>
      <c r="AE361" s="19"/>
      <c r="AF361" s="19"/>
      <c r="AG361" s="19"/>
      <c r="AH361" s="19"/>
      <c r="AI361" s="19"/>
      <c r="AJ361" s="19"/>
      <c r="AK361" s="19"/>
      <c r="AL361" s="19"/>
      <c r="AM361" s="19"/>
      <c r="AN361" s="19"/>
      <c r="AO361" s="19"/>
      <c r="AP361" s="19"/>
      <c r="AQ361" s="19"/>
      <c r="AR361" s="19"/>
    </row>
    <row r="362" spans="2:44" s="20" customFormat="1" x14ac:dyDescent="0.25">
      <c r="B362" s="90"/>
      <c r="C362" s="91"/>
      <c r="D362" s="92"/>
      <c r="E362" s="93"/>
      <c r="F362" s="94"/>
      <c r="H362" s="93"/>
      <c r="I362" s="95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19"/>
      <c r="AE362" s="19"/>
      <c r="AF362" s="19"/>
      <c r="AG362" s="19"/>
      <c r="AH362" s="19"/>
      <c r="AI362" s="19"/>
      <c r="AJ362" s="19"/>
      <c r="AK362" s="19"/>
      <c r="AL362" s="19"/>
      <c r="AM362" s="19"/>
      <c r="AN362" s="19"/>
      <c r="AO362" s="19"/>
      <c r="AP362" s="19"/>
      <c r="AQ362" s="19"/>
      <c r="AR362" s="19"/>
    </row>
    <row r="363" spans="2:44" s="20" customFormat="1" x14ac:dyDescent="0.25">
      <c r="B363" s="90"/>
      <c r="C363" s="91"/>
      <c r="D363" s="92"/>
      <c r="E363" s="93"/>
      <c r="F363" s="94"/>
      <c r="H363" s="93"/>
      <c r="I363" s="95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  <c r="AB363" s="19"/>
      <c r="AC363" s="19"/>
      <c r="AD363" s="19"/>
      <c r="AE363" s="19"/>
      <c r="AF363" s="19"/>
      <c r="AG363" s="19"/>
      <c r="AH363" s="19"/>
      <c r="AI363" s="19"/>
      <c r="AJ363" s="19"/>
      <c r="AK363" s="19"/>
      <c r="AL363" s="19"/>
      <c r="AM363" s="19"/>
      <c r="AN363" s="19"/>
      <c r="AO363" s="19"/>
      <c r="AP363" s="19"/>
      <c r="AQ363" s="19"/>
      <c r="AR363" s="19"/>
    </row>
    <row r="364" spans="2:44" s="20" customFormat="1" x14ac:dyDescent="0.25">
      <c r="B364" s="90"/>
      <c r="C364" s="91"/>
      <c r="D364" s="92"/>
      <c r="E364" s="93"/>
      <c r="F364" s="94"/>
      <c r="H364" s="93"/>
      <c r="I364" s="95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19"/>
      <c r="AE364" s="19"/>
      <c r="AF364" s="19"/>
      <c r="AG364" s="19"/>
      <c r="AH364" s="19"/>
      <c r="AI364" s="19"/>
      <c r="AJ364" s="19"/>
      <c r="AK364" s="19"/>
      <c r="AL364" s="19"/>
      <c r="AM364" s="19"/>
      <c r="AN364" s="19"/>
      <c r="AO364" s="19"/>
      <c r="AP364" s="19"/>
      <c r="AQ364" s="19"/>
      <c r="AR364" s="19"/>
    </row>
    <row r="365" spans="2:44" s="20" customFormat="1" x14ac:dyDescent="0.25">
      <c r="B365" s="90"/>
      <c r="C365" s="91"/>
      <c r="D365" s="92"/>
      <c r="E365" s="93"/>
      <c r="F365" s="94"/>
      <c r="H365" s="93"/>
      <c r="I365" s="95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19"/>
      <c r="AE365" s="19"/>
      <c r="AF365" s="19"/>
      <c r="AG365" s="19"/>
      <c r="AH365" s="19"/>
      <c r="AI365" s="19"/>
      <c r="AJ365" s="19"/>
      <c r="AK365" s="19"/>
      <c r="AL365" s="19"/>
      <c r="AM365" s="19"/>
      <c r="AN365" s="19"/>
      <c r="AO365" s="19"/>
      <c r="AP365" s="19"/>
      <c r="AQ365" s="19"/>
      <c r="AR365" s="19"/>
    </row>
    <row r="366" spans="2:44" s="20" customFormat="1" x14ac:dyDescent="0.25">
      <c r="B366" s="90"/>
      <c r="C366" s="91"/>
      <c r="D366" s="92"/>
      <c r="E366" s="93"/>
      <c r="F366" s="94"/>
      <c r="H366" s="93"/>
      <c r="I366" s="95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19"/>
      <c r="AE366" s="19"/>
      <c r="AF366" s="19"/>
      <c r="AG366" s="19"/>
      <c r="AH366" s="19"/>
      <c r="AI366" s="19"/>
      <c r="AJ366" s="19"/>
      <c r="AK366" s="19"/>
      <c r="AL366" s="19"/>
      <c r="AM366" s="19"/>
      <c r="AN366" s="19"/>
      <c r="AO366" s="19"/>
      <c r="AP366" s="19"/>
      <c r="AQ366" s="19"/>
      <c r="AR366" s="19"/>
    </row>
    <row r="367" spans="2:44" s="20" customFormat="1" x14ac:dyDescent="0.25">
      <c r="B367" s="90"/>
      <c r="C367" s="91"/>
      <c r="D367" s="92"/>
      <c r="E367" s="93"/>
      <c r="F367" s="94"/>
      <c r="H367" s="93"/>
      <c r="I367" s="95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19"/>
      <c r="AE367" s="19"/>
      <c r="AF367" s="19"/>
      <c r="AG367" s="19"/>
      <c r="AH367" s="19"/>
      <c r="AI367" s="19"/>
      <c r="AJ367" s="19"/>
      <c r="AK367" s="19"/>
      <c r="AL367" s="19"/>
      <c r="AM367" s="19"/>
      <c r="AN367" s="19"/>
      <c r="AO367" s="19"/>
      <c r="AP367" s="19"/>
      <c r="AQ367" s="19"/>
      <c r="AR367" s="19"/>
    </row>
    <row r="368" spans="2:44" s="20" customFormat="1" x14ac:dyDescent="0.25">
      <c r="B368" s="90"/>
      <c r="C368" s="91"/>
      <c r="D368" s="92"/>
      <c r="E368" s="93"/>
      <c r="F368" s="94"/>
      <c r="H368" s="93"/>
      <c r="I368" s="95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19"/>
      <c r="AE368" s="19"/>
      <c r="AF368" s="19"/>
      <c r="AG368" s="19"/>
      <c r="AH368" s="19"/>
      <c r="AI368" s="19"/>
      <c r="AJ368" s="19"/>
      <c r="AK368" s="19"/>
      <c r="AL368" s="19"/>
      <c r="AM368" s="19"/>
      <c r="AN368" s="19"/>
      <c r="AO368" s="19"/>
      <c r="AP368" s="19"/>
      <c r="AQ368" s="19"/>
      <c r="AR368" s="19"/>
    </row>
    <row r="369" spans="2:44" s="20" customFormat="1" x14ac:dyDescent="0.25">
      <c r="B369" s="90"/>
      <c r="C369" s="91"/>
      <c r="D369" s="92"/>
      <c r="E369" s="93"/>
      <c r="F369" s="94"/>
      <c r="H369" s="93"/>
      <c r="I369" s="95"/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19"/>
      <c r="AB369" s="19"/>
      <c r="AC369" s="19"/>
      <c r="AD369" s="19"/>
      <c r="AE369" s="19"/>
      <c r="AF369" s="19"/>
      <c r="AG369" s="19"/>
      <c r="AH369" s="19"/>
      <c r="AI369" s="19"/>
      <c r="AJ369" s="19"/>
      <c r="AK369" s="19"/>
      <c r="AL369" s="19"/>
      <c r="AM369" s="19"/>
      <c r="AN369" s="19"/>
      <c r="AO369" s="19"/>
      <c r="AP369" s="19"/>
      <c r="AQ369" s="19"/>
      <c r="AR369" s="19"/>
    </row>
    <row r="370" spans="2:44" s="20" customFormat="1" x14ac:dyDescent="0.25">
      <c r="B370" s="90"/>
      <c r="C370" s="91"/>
      <c r="D370" s="92"/>
      <c r="E370" s="93"/>
      <c r="F370" s="94"/>
      <c r="H370" s="93"/>
      <c r="I370" s="95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/>
      <c r="AC370" s="19"/>
      <c r="AD370" s="19"/>
      <c r="AE370" s="19"/>
      <c r="AF370" s="19"/>
      <c r="AG370" s="19"/>
      <c r="AH370" s="19"/>
      <c r="AI370" s="19"/>
      <c r="AJ370" s="19"/>
      <c r="AK370" s="19"/>
      <c r="AL370" s="19"/>
      <c r="AM370" s="19"/>
      <c r="AN370" s="19"/>
      <c r="AO370" s="19"/>
      <c r="AP370" s="19"/>
      <c r="AQ370" s="19"/>
      <c r="AR370" s="19"/>
    </row>
    <row r="371" spans="2:44" s="20" customFormat="1" x14ac:dyDescent="0.25">
      <c r="B371" s="90"/>
      <c r="C371" s="91"/>
      <c r="D371" s="92"/>
      <c r="E371" s="93"/>
      <c r="F371" s="94"/>
      <c r="H371" s="93"/>
      <c r="I371" s="95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  <c r="AB371" s="19"/>
      <c r="AC371" s="19"/>
      <c r="AD371" s="19"/>
      <c r="AE371" s="19"/>
      <c r="AF371" s="19"/>
      <c r="AG371" s="19"/>
      <c r="AH371" s="19"/>
      <c r="AI371" s="19"/>
      <c r="AJ371" s="19"/>
      <c r="AK371" s="19"/>
      <c r="AL371" s="19"/>
      <c r="AM371" s="19"/>
      <c r="AN371" s="19"/>
      <c r="AO371" s="19"/>
      <c r="AP371" s="19"/>
      <c r="AQ371" s="19"/>
      <c r="AR371" s="19"/>
    </row>
    <row r="372" spans="2:44" s="20" customFormat="1" x14ac:dyDescent="0.25">
      <c r="B372" s="90"/>
      <c r="C372" s="91"/>
      <c r="D372" s="92"/>
      <c r="E372" s="93"/>
      <c r="F372" s="94"/>
      <c r="H372" s="93"/>
      <c r="I372" s="95"/>
      <c r="J372" s="19"/>
      <c r="K372" s="19"/>
      <c r="L372" s="19"/>
      <c r="M372" s="19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19"/>
      <c r="AB372" s="19"/>
      <c r="AC372" s="19"/>
      <c r="AD372" s="19"/>
      <c r="AE372" s="19"/>
      <c r="AF372" s="19"/>
      <c r="AG372" s="19"/>
      <c r="AH372" s="19"/>
      <c r="AI372" s="19"/>
      <c r="AJ372" s="19"/>
      <c r="AK372" s="19"/>
      <c r="AL372" s="19"/>
      <c r="AM372" s="19"/>
      <c r="AN372" s="19"/>
      <c r="AO372" s="19"/>
      <c r="AP372" s="19"/>
      <c r="AQ372" s="19"/>
      <c r="AR372" s="19"/>
    </row>
    <row r="373" spans="2:44" s="20" customFormat="1" x14ac:dyDescent="0.25">
      <c r="B373" s="90"/>
      <c r="C373" s="91"/>
      <c r="D373" s="92"/>
      <c r="E373" s="93"/>
      <c r="F373" s="94"/>
      <c r="H373" s="93"/>
      <c r="I373" s="95"/>
      <c r="J373" s="19"/>
      <c r="K373" s="19"/>
      <c r="L373" s="19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19"/>
      <c r="AB373" s="19"/>
      <c r="AC373" s="19"/>
      <c r="AD373" s="19"/>
      <c r="AE373" s="19"/>
      <c r="AF373" s="19"/>
      <c r="AG373" s="19"/>
      <c r="AH373" s="19"/>
      <c r="AI373" s="19"/>
      <c r="AJ373" s="19"/>
      <c r="AK373" s="19"/>
      <c r="AL373" s="19"/>
      <c r="AM373" s="19"/>
      <c r="AN373" s="19"/>
      <c r="AO373" s="19"/>
      <c r="AP373" s="19"/>
      <c r="AQ373" s="19"/>
      <c r="AR373" s="19"/>
    </row>
    <row r="374" spans="2:44" s="20" customFormat="1" x14ac:dyDescent="0.25">
      <c r="B374" s="90"/>
      <c r="C374" s="91"/>
      <c r="D374" s="92"/>
      <c r="E374" s="93"/>
      <c r="F374" s="94"/>
      <c r="H374" s="93"/>
      <c r="I374" s="95"/>
      <c r="J374" s="19"/>
      <c r="K374" s="19"/>
      <c r="L374" s="19"/>
      <c r="M374" s="19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19"/>
      <c r="AB374" s="19"/>
      <c r="AC374" s="19"/>
      <c r="AD374" s="19"/>
      <c r="AE374" s="19"/>
      <c r="AF374" s="19"/>
      <c r="AG374" s="19"/>
      <c r="AH374" s="19"/>
      <c r="AI374" s="19"/>
      <c r="AJ374" s="19"/>
      <c r="AK374" s="19"/>
      <c r="AL374" s="19"/>
      <c r="AM374" s="19"/>
      <c r="AN374" s="19"/>
      <c r="AO374" s="19"/>
      <c r="AP374" s="19"/>
      <c r="AQ374" s="19"/>
      <c r="AR374" s="19"/>
    </row>
    <row r="375" spans="2:44" s="20" customFormat="1" x14ac:dyDescent="0.25">
      <c r="B375" s="90"/>
      <c r="C375" s="91"/>
      <c r="D375" s="92"/>
      <c r="E375" s="93"/>
      <c r="F375" s="94"/>
      <c r="H375" s="93"/>
      <c r="I375" s="95"/>
      <c r="J375" s="19"/>
      <c r="K375" s="19"/>
      <c r="L375" s="19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19"/>
      <c r="AE375" s="19"/>
      <c r="AF375" s="19"/>
      <c r="AG375" s="19"/>
      <c r="AH375" s="19"/>
      <c r="AI375" s="19"/>
      <c r="AJ375" s="19"/>
      <c r="AK375" s="19"/>
      <c r="AL375" s="19"/>
      <c r="AM375" s="19"/>
      <c r="AN375" s="19"/>
      <c r="AO375" s="19"/>
      <c r="AP375" s="19"/>
      <c r="AQ375" s="19"/>
      <c r="AR375" s="19"/>
    </row>
    <row r="376" spans="2:44" s="20" customFormat="1" x14ac:dyDescent="0.25">
      <c r="B376" s="90"/>
      <c r="C376" s="91"/>
      <c r="D376" s="92"/>
      <c r="E376" s="93"/>
      <c r="F376" s="94"/>
      <c r="H376" s="93"/>
      <c r="I376" s="95"/>
      <c r="J376" s="19"/>
      <c r="K376" s="19"/>
      <c r="L376" s="19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  <c r="AB376" s="19"/>
      <c r="AC376" s="19"/>
      <c r="AD376" s="19"/>
      <c r="AE376" s="19"/>
      <c r="AF376" s="19"/>
      <c r="AG376" s="19"/>
      <c r="AH376" s="19"/>
      <c r="AI376" s="19"/>
      <c r="AJ376" s="19"/>
      <c r="AK376" s="19"/>
      <c r="AL376" s="19"/>
      <c r="AM376" s="19"/>
      <c r="AN376" s="19"/>
      <c r="AO376" s="19"/>
      <c r="AP376" s="19"/>
      <c r="AQ376" s="19"/>
      <c r="AR376" s="19"/>
    </row>
    <row r="377" spans="2:44" s="20" customFormat="1" x14ac:dyDescent="0.25">
      <c r="B377" s="90"/>
      <c r="C377" s="91"/>
      <c r="D377" s="92"/>
      <c r="E377" s="93"/>
      <c r="F377" s="94"/>
      <c r="H377" s="93"/>
      <c r="I377" s="95"/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19"/>
      <c r="AE377" s="19"/>
      <c r="AF377" s="19"/>
      <c r="AG377" s="19"/>
      <c r="AH377" s="19"/>
      <c r="AI377" s="19"/>
      <c r="AJ377" s="19"/>
      <c r="AK377" s="19"/>
      <c r="AL377" s="19"/>
      <c r="AM377" s="19"/>
      <c r="AN377" s="19"/>
      <c r="AO377" s="19"/>
      <c r="AP377" s="19"/>
      <c r="AQ377" s="19"/>
      <c r="AR377" s="19"/>
    </row>
    <row r="378" spans="2:44" s="20" customFormat="1" x14ac:dyDescent="0.25">
      <c r="B378" s="90"/>
      <c r="C378" s="91"/>
      <c r="D378" s="92"/>
      <c r="E378" s="93"/>
      <c r="F378" s="94"/>
      <c r="H378" s="93"/>
      <c r="I378" s="95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  <c r="AB378" s="19"/>
      <c r="AC378" s="19"/>
      <c r="AD378" s="19"/>
      <c r="AE378" s="19"/>
      <c r="AF378" s="19"/>
      <c r="AG378" s="19"/>
      <c r="AH378" s="19"/>
      <c r="AI378" s="19"/>
      <c r="AJ378" s="19"/>
      <c r="AK378" s="19"/>
      <c r="AL378" s="19"/>
      <c r="AM378" s="19"/>
      <c r="AN378" s="19"/>
      <c r="AO378" s="19"/>
      <c r="AP378" s="19"/>
      <c r="AQ378" s="19"/>
      <c r="AR378" s="19"/>
    </row>
    <row r="379" spans="2:44" s="20" customFormat="1" x14ac:dyDescent="0.25">
      <c r="B379" s="90"/>
      <c r="C379" s="91"/>
      <c r="D379" s="92"/>
      <c r="E379" s="93"/>
      <c r="F379" s="94"/>
      <c r="H379" s="93"/>
      <c r="I379" s="95"/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19"/>
      <c r="AE379" s="19"/>
      <c r="AF379" s="19"/>
      <c r="AG379" s="19"/>
      <c r="AH379" s="19"/>
      <c r="AI379" s="19"/>
      <c r="AJ379" s="19"/>
      <c r="AK379" s="19"/>
      <c r="AL379" s="19"/>
      <c r="AM379" s="19"/>
      <c r="AN379" s="19"/>
      <c r="AO379" s="19"/>
      <c r="AP379" s="19"/>
      <c r="AQ379" s="19"/>
      <c r="AR379" s="19"/>
    </row>
    <row r="380" spans="2:44" s="20" customFormat="1" x14ac:dyDescent="0.25">
      <c r="B380" s="90"/>
      <c r="C380" s="91"/>
      <c r="D380" s="92"/>
      <c r="E380" s="93"/>
      <c r="F380" s="94"/>
      <c r="H380" s="93"/>
      <c r="I380" s="95"/>
      <c r="J380" s="19"/>
      <c r="K380" s="19"/>
      <c r="L380" s="19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19"/>
      <c r="AE380" s="19"/>
      <c r="AF380" s="19"/>
      <c r="AG380" s="19"/>
      <c r="AH380" s="19"/>
      <c r="AI380" s="19"/>
      <c r="AJ380" s="19"/>
      <c r="AK380" s="19"/>
      <c r="AL380" s="19"/>
      <c r="AM380" s="19"/>
      <c r="AN380" s="19"/>
      <c r="AO380" s="19"/>
      <c r="AP380" s="19"/>
      <c r="AQ380" s="19"/>
      <c r="AR380" s="19"/>
    </row>
    <row r="381" spans="2:44" s="20" customFormat="1" x14ac:dyDescent="0.25">
      <c r="B381" s="90"/>
      <c r="C381" s="91"/>
      <c r="D381" s="92"/>
      <c r="E381" s="93"/>
      <c r="F381" s="94"/>
      <c r="H381" s="93"/>
      <c r="I381" s="95"/>
      <c r="J381" s="19"/>
      <c r="K381" s="19"/>
      <c r="L381" s="19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  <c r="AB381" s="19"/>
      <c r="AC381" s="19"/>
      <c r="AD381" s="19"/>
      <c r="AE381" s="19"/>
      <c r="AF381" s="19"/>
      <c r="AG381" s="19"/>
      <c r="AH381" s="19"/>
      <c r="AI381" s="19"/>
      <c r="AJ381" s="19"/>
      <c r="AK381" s="19"/>
      <c r="AL381" s="19"/>
      <c r="AM381" s="19"/>
      <c r="AN381" s="19"/>
      <c r="AO381" s="19"/>
      <c r="AP381" s="19"/>
      <c r="AQ381" s="19"/>
      <c r="AR381" s="19"/>
    </row>
    <row r="382" spans="2:44" s="20" customFormat="1" x14ac:dyDescent="0.25">
      <c r="B382" s="90"/>
      <c r="C382" s="91"/>
      <c r="D382" s="92"/>
      <c r="E382" s="93"/>
      <c r="F382" s="94"/>
      <c r="H382" s="93"/>
      <c r="I382" s="95"/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19"/>
      <c r="AE382" s="19"/>
      <c r="AF382" s="19"/>
      <c r="AG382" s="19"/>
      <c r="AH382" s="19"/>
      <c r="AI382" s="19"/>
      <c r="AJ382" s="19"/>
      <c r="AK382" s="19"/>
      <c r="AL382" s="19"/>
      <c r="AM382" s="19"/>
      <c r="AN382" s="19"/>
      <c r="AO382" s="19"/>
      <c r="AP382" s="19"/>
      <c r="AQ382" s="19"/>
      <c r="AR382" s="19"/>
    </row>
    <row r="383" spans="2:44" s="20" customFormat="1" x14ac:dyDescent="0.25">
      <c r="B383" s="90"/>
      <c r="C383" s="91"/>
      <c r="D383" s="92"/>
      <c r="E383" s="93"/>
      <c r="F383" s="94"/>
      <c r="H383" s="93"/>
      <c r="I383" s="95"/>
      <c r="J383" s="19"/>
      <c r="K383" s="19"/>
      <c r="L383" s="19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19"/>
      <c r="AE383" s="19"/>
      <c r="AF383" s="19"/>
      <c r="AG383" s="19"/>
      <c r="AH383" s="19"/>
      <c r="AI383" s="19"/>
      <c r="AJ383" s="19"/>
      <c r="AK383" s="19"/>
      <c r="AL383" s="19"/>
      <c r="AM383" s="19"/>
      <c r="AN383" s="19"/>
      <c r="AO383" s="19"/>
      <c r="AP383" s="19"/>
      <c r="AQ383" s="19"/>
      <c r="AR383" s="19"/>
    </row>
    <row r="384" spans="2:44" s="20" customFormat="1" x14ac:dyDescent="0.25">
      <c r="B384" s="90"/>
      <c r="C384" s="91"/>
      <c r="D384" s="92"/>
      <c r="E384" s="93"/>
      <c r="F384" s="94"/>
      <c r="H384" s="93"/>
      <c r="I384" s="95"/>
      <c r="J384" s="19"/>
      <c r="K384" s="19"/>
      <c r="L384" s="19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19"/>
      <c r="AE384" s="19"/>
      <c r="AF384" s="19"/>
      <c r="AG384" s="19"/>
      <c r="AH384" s="19"/>
      <c r="AI384" s="19"/>
      <c r="AJ384" s="19"/>
      <c r="AK384" s="19"/>
      <c r="AL384" s="19"/>
      <c r="AM384" s="19"/>
      <c r="AN384" s="19"/>
      <c r="AO384" s="19"/>
      <c r="AP384" s="19"/>
      <c r="AQ384" s="19"/>
      <c r="AR384" s="19"/>
    </row>
    <row r="385" spans="2:44" s="20" customFormat="1" x14ac:dyDescent="0.25">
      <c r="B385" s="90"/>
      <c r="C385" s="91"/>
      <c r="D385" s="92"/>
      <c r="E385" s="93"/>
      <c r="F385" s="94"/>
      <c r="H385" s="93"/>
      <c r="I385" s="95"/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19"/>
      <c r="AE385" s="19"/>
      <c r="AF385" s="19"/>
      <c r="AG385" s="19"/>
      <c r="AH385" s="19"/>
      <c r="AI385" s="19"/>
      <c r="AJ385" s="19"/>
      <c r="AK385" s="19"/>
      <c r="AL385" s="19"/>
      <c r="AM385" s="19"/>
      <c r="AN385" s="19"/>
      <c r="AO385" s="19"/>
      <c r="AP385" s="19"/>
      <c r="AQ385" s="19"/>
      <c r="AR385" s="19"/>
    </row>
    <row r="386" spans="2:44" s="20" customFormat="1" x14ac:dyDescent="0.25">
      <c r="B386" s="90"/>
      <c r="C386" s="91"/>
      <c r="D386" s="92"/>
      <c r="E386" s="93"/>
      <c r="F386" s="94"/>
      <c r="H386" s="93"/>
      <c r="I386" s="95"/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  <c r="AA386" s="19"/>
      <c r="AB386" s="19"/>
      <c r="AC386" s="19"/>
      <c r="AD386" s="19"/>
      <c r="AE386" s="19"/>
      <c r="AF386" s="19"/>
      <c r="AG386" s="19"/>
      <c r="AH386" s="19"/>
      <c r="AI386" s="19"/>
      <c r="AJ386" s="19"/>
      <c r="AK386" s="19"/>
      <c r="AL386" s="19"/>
      <c r="AM386" s="19"/>
      <c r="AN386" s="19"/>
      <c r="AO386" s="19"/>
      <c r="AP386" s="19"/>
      <c r="AQ386" s="19"/>
      <c r="AR386" s="19"/>
    </row>
    <row r="387" spans="2:44" s="20" customFormat="1" x14ac:dyDescent="0.25">
      <c r="B387" s="90"/>
      <c r="C387" s="91"/>
      <c r="D387" s="92"/>
      <c r="E387" s="93"/>
      <c r="F387" s="94"/>
      <c r="H387" s="93"/>
      <c r="I387" s="95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  <c r="AA387" s="19"/>
      <c r="AB387" s="19"/>
      <c r="AC387" s="19"/>
      <c r="AD387" s="19"/>
      <c r="AE387" s="19"/>
      <c r="AF387" s="19"/>
      <c r="AG387" s="19"/>
      <c r="AH387" s="19"/>
      <c r="AI387" s="19"/>
      <c r="AJ387" s="19"/>
      <c r="AK387" s="19"/>
      <c r="AL387" s="19"/>
      <c r="AM387" s="19"/>
      <c r="AN387" s="19"/>
      <c r="AO387" s="19"/>
      <c r="AP387" s="19"/>
      <c r="AQ387" s="19"/>
      <c r="AR387" s="19"/>
    </row>
    <row r="388" spans="2:44" s="20" customFormat="1" x14ac:dyDescent="0.25">
      <c r="B388" s="90"/>
      <c r="C388" s="91"/>
      <c r="D388" s="92"/>
      <c r="E388" s="93"/>
      <c r="F388" s="94"/>
      <c r="H388" s="93"/>
      <c r="I388" s="95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  <c r="AA388" s="19"/>
      <c r="AB388" s="19"/>
      <c r="AC388" s="19"/>
      <c r="AD388" s="19"/>
      <c r="AE388" s="19"/>
      <c r="AF388" s="19"/>
      <c r="AG388" s="19"/>
      <c r="AH388" s="19"/>
      <c r="AI388" s="19"/>
      <c r="AJ388" s="19"/>
      <c r="AK388" s="19"/>
      <c r="AL388" s="19"/>
      <c r="AM388" s="19"/>
      <c r="AN388" s="19"/>
      <c r="AO388" s="19"/>
      <c r="AP388" s="19"/>
      <c r="AQ388" s="19"/>
      <c r="AR388" s="19"/>
    </row>
    <row r="389" spans="2:44" s="20" customFormat="1" x14ac:dyDescent="0.25">
      <c r="B389" s="90"/>
      <c r="C389" s="91"/>
      <c r="D389" s="92"/>
      <c r="E389" s="93"/>
      <c r="F389" s="94"/>
      <c r="H389" s="93"/>
      <c r="I389" s="95"/>
      <c r="J389" s="19"/>
      <c r="K389" s="19"/>
      <c r="L389" s="19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  <c r="AA389" s="19"/>
      <c r="AB389" s="19"/>
      <c r="AC389" s="19"/>
      <c r="AD389" s="19"/>
      <c r="AE389" s="19"/>
      <c r="AF389" s="19"/>
      <c r="AG389" s="19"/>
      <c r="AH389" s="19"/>
      <c r="AI389" s="19"/>
      <c r="AJ389" s="19"/>
      <c r="AK389" s="19"/>
      <c r="AL389" s="19"/>
      <c r="AM389" s="19"/>
      <c r="AN389" s="19"/>
      <c r="AO389" s="19"/>
      <c r="AP389" s="19"/>
      <c r="AQ389" s="19"/>
      <c r="AR389" s="19"/>
    </row>
    <row r="390" spans="2:44" s="20" customFormat="1" x14ac:dyDescent="0.25">
      <c r="B390" s="90"/>
      <c r="C390" s="91"/>
      <c r="D390" s="92"/>
      <c r="E390" s="93"/>
      <c r="F390" s="94"/>
      <c r="H390" s="93"/>
      <c r="I390" s="95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19"/>
      <c r="AB390" s="19"/>
      <c r="AC390" s="19"/>
      <c r="AD390" s="19"/>
      <c r="AE390" s="19"/>
      <c r="AF390" s="19"/>
      <c r="AG390" s="19"/>
      <c r="AH390" s="19"/>
      <c r="AI390" s="19"/>
      <c r="AJ390" s="19"/>
      <c r="AK390" s="19"/>
      <c r="AL390" s="19"/>
      <c r="AM390" s="19"/>
      <c r="AN390" s="19"/>
      <c r="AO390" s="19"/>
      <c r="AP390" s="19"/>
      <c r="AQ390" s="19"/>
      <c r="AR390" s="19"/>
    </row>
    <row r="391" spans="2:44" s="20" customFormat="1" x14ac:dyDescent="0.25">
      <c r="B391" s="90"/>
      <c r="C391" s="91"/>
      <c r="D391" s="92"/>
      <c r="E391" s="93"/>
      <c r="F391" s="94"/>
      <c r="H391" s="93"/>
      <c r="I391" s="95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19"/>
      <c r="AB391" s="19"/>
      <c r="AC391" s="19"/>
      <c r="AD391" s="19"/>
      <c r="AE391" s="19"/>
      <c r="AF391" s="19"/>
      <c r="AG391" s="19"/>
      <c r="AH391" s="19"/>
      <c r="AI391" s="19"/>
      <c r="AJ391" s="19"/>
      <c r="AK391" s="19"/>
      <c r="AL391" s="19"/>
      <c r="AM391" s="19"/>
      <c r="AN391" s="19"/>
      <c r="AO391" s="19"/>
      <c r="AP391" s="19"/>
      <c r="AQ391" s="19"/>
      <c r="AR391" s="19"/>
    </row>
    <row r="392" spans="2:44" s="20" customFormat="1" x14ac:dyDescent="0.25">
      <c r="B392" s="90"/>
      <c r="C392" s="91"/>
      <c r="D392" s="92"/>
      <c r="E392" s="93"/>
      <c r="F392" s="94"/>
      <c r="H392" s="93"/>
      <c r="I392" s="95"/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  <c r="AA392" s="19"/>
      <c r="AB392" s="19"/>
      <c r="AC392" s="19"/>
      <c r="AD392" s="19"/>
      <c r="AE392" s="19"/>
      <c r="AF392" s="19"/>
      <c r="AG392" s="19"/>
      <c r="AH392" s="19"/>
      <c r="AI392" s="19"/>
      <c r="AJ392" s="19"/>
      <c r="AK392" s="19"/>
      <c r="AL392" s="19"/>
      <c r="AM392" s="19"/>
      <c r="AN392" s="19"/>
      <c r="AO392" s="19"/>
      <c r="AP392" s="19"/>
      <c r="AQ392" s="19"/>
      <c r="AR392" s="19"/>
    </row>
    <row r="393" spans="2:44" s="20" customFormat="1" x14ac:dyDescent="0.25">
      <c r="B393" s="90"/>
      <c r="C393" s="91"/>
      <c r="D393" s="92"/>
      <c r="E393" s="93"/>
      <c r="F393" s="94"/>
      <c r="H393" s="93"/>
      <c r="I393" s="95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19"/>
      <c r="AB393" s="19"/>
      <c r="AC393" s="19"/>
      <c r="AD393" s="19"/>
      <c r="AE393" s="19"/>
      <c r="AF393" s="19"/>
      <c r="AG393" s="19"/>
      <c r="AH393" s="19"/>
      <c r="AI393" s="19"/>
      <c r="AJ393" s="19"/>
      <c r="AK393" s="19"/>
      <c r="AL393" s="19"/>
      <c r="AM393" s="19"/>
      <c r="AN393" s="19"/>
      <c r="AO393" s="19"/>
      <c r="AP393" s="19"/>
      <c r="AQ393" s="19"/>
      <c r="AR393" s="19"/>
    </row>
    <row r="394" spans="2:44" s="20" customFormat="1" x14ac:dyDescent="0.25">
      <c r="B394" s="90"/>
      <c r="C394" s="91"/>
      <c r="D394" s="92"/>
      <c r="E394" s="93"/>
      <c r="F394" s="94"/>
      <c r="H394" s="93"/>
      <c r="I394" s="95"/>
      <c r="J394" s="19"/>
      <c r="K394" s="19"/>
      <c r="L394" s="19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  <c r="AA394" s="19"/>
      <c r="AB394" s="19"/>
      <c r="AC394" s="19"/>
      <c r="AD394" s="19"/>
      <c r="AE394" s="19"/>
      <c r="AF394" s="19"/>
      <c r="AG394" s="19"/>
      <c r="AH394" s="19"/>
      <c r="AI394" s="19"/>
      <c r="AJ394" s="19"/>
      <c r="AK394" s="19"/>
      <c r="AL394" s="19"/>
      <c r="AM394" s="19"/>
      <c r="AN394" s="19"/>
      <c r="AO394" s="19"/>
      <c r="AP394" s="19"/>
      <c r="AQ394" s="19"/>
      <c r="AR394" s="19"/>
    </row>
    <row r="395" spans="2:44" s="20" customFormat="1" x14ac:dyDescent="0.25">
      <c r="B395" s="90"/>
      <c r="C395" s="91"/>
      <c r="D395" s="92"/>
      <c r="E395" s="93"/>
      <c r="F395" s="94"/>
      <c r="H395" s="93"/>
      <c r="I395" s="95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  <c r="AA395" s="19"/>
      <c r="AB395" s="19"/>
      <c r="AC395" s="19"/>
      <c r="AD395" s="19"/>
      <c r="AE395" s="19"/>
      <c r="AF395" s="19"/>
      <c r="AG395" s="19"/>
      <c r="AH395" s="19"/>
      <c r="AI395" s="19"/>
      <c r="AJ395" s="19"/>
      <c r="AK395" s="19"/>
      <c r="AL395" s="19"/>
      <c r="AM395" s="19"/>
      <c r="AN395" s="19"/>
      <c r="AO395" s="19"/>
      <c r="AP395" s="19"/>
      <c r="AQ395" s="19"/>
      <c r="AR395" s="19"/>
    </row>
    <row r="396" spans="2:44" s="20" customFormat="1" x14ac:dyDescent="0.25">
      <c r="B396" s="90"/>
      <c r="C396" s="91"/>
      <c r="D396" s="92"/>
      <c r="E396" s="93"/>
      <c r="F396" s="94"/>
      <c r="H396" s="93"/>
      <c r="I396" s="95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  <c r="AA396" s="19"/>
      <c r="AB396" s="19"/>
      <c r="AC396" s="19"/>
      <c r="AD396" s="19"/>
      <c r="AE396" s="19"/>
      <c r="AF396" s="19"/>
      <c r="AG396" s="19"/>
      <c r="AH396" s="19"/>
      <c r="AI396" s="19"/>
      <c r="AJ396" s="19"/>
      <c r="AK396" s="19"/>
      <c r="AL396" s="19"/>
      <c r="AM396" s="19"/>
      <c r="AN396" s="19"/>
      <c r="AO396" s="19"/>
      <c r="AP396" s="19"/>
      <c r="AQ396" s="19"/>
      <c r="AR396" s="19"/>
    </row>
    <row r="397" spans="2:44" s="20" customFormat="1" x14ac:dyDescent="0.25">
      <c r="B397" s="90"/>
      <c r="C397" s="91"/>
      <c r="D397" s="92"/>
      <c r="E397" s="93"/>
      <c r="F397" s="94"/>
      <c r="H397" s="93"/>
      <c r="I397" s="95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  <c r="AA397" s="19"/>
      <c r="AB397" s="19"/>
      <c r="AC397" s="19"/>
      <c r="AD397" s="19"/>
      <c r="AE397" s="19"/>
      <c r="AF397" s="19"/>
      <c r="AG397" s="19"/>
      <c r="AH397" s="19"/>
      <c r="AI397" s="19"/>
      <c r="AJ397" s="19"/>
      <c r="AK397" s="19"/>
      <c r="AL397" s="19"/>
      <c r="AM397" s="19"/>
      <c r="AN397" s="19"/>
      <c r="AO397" s="19"/>
      <c r="AP397" s="19"/>
      <c r="AQ397" s="19"/>
      <c r="AR397" s="19"/>
    </row>
    <row r="398" spans="2:44" s="20" customFormat="1" x14ac:dyDescent="0.25">
      <c r="B398" s="90"/>
      <c r="C398" s="91"/>
      <c r="D398" s="92"/>
      <c r="E398" s="93"/>
      <c r="F398" s="94"/>
      <c r="H398" s="93"/>
      <c r="I398" s="95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19"/>
      <c r="AB398" s="19"/>
      <c r="AC398" s="19"/>
      <c r="AD398" s="19"/>
      <c r="AE398" s="19"/>
      <c r="AF398" s="19"/>
      <c r="AG398" s="19"/>
      <c r="AH398" s="19"/>
      <c r="AI398" s="19"/>
      <c r="AJ398" s="19"/>
      <c r="AK398" s="19"/>
      <c r="AL398" s="19"/>
      <c r="AM398" s="19"/>
      <c r="AN398" s="19"/>
      <c r="AO398" s="19"/>
      <c r="AP398" s="19"/>
      <c r="AQ398" s="19"/>
      <c r="AR398" s="19"/>
    </row>
    <row r="399" spans="2:44" s="20" customFormat="1" x14ac:dyDescent="0.25">
      <c r="B399" s="90"/>
      <c r="C399" s="91"/>
      <c r="D399" s="92"/>
      <c r="E399" s="93"/>
      <c r="F399" s="94"/>
      <c r="H399" s="93"/>
      <c r="I399" s="95"/>
      <c r="J399" s="19"/>
      <c r="K399" s="19"/>
      <c r="L399" s="19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  <c r="AA399" s="19"/>
      <c r="AB399" s="19"/>
      <c r="AC399" s="19"/>
      <c r="AD399" s="19"/>
      <c r="AE399" s="19"/>
      <c r="AF399" s="19"/>
      <c r="AG399" s="19"/>
      <c r="AH399" s="19"/>
      <c r="AI399" s="19"/>
      <c r="AJ399" s="19"/>
      <c r="AK399" s="19"/>
      <c r="AL399" s="19"/>
      <c r="AM399" s="19"/>
      <c r="AN399" s="19"/>
      <c r="AO399" s="19"/>
      <c r="AP399" s="19"/>
      <c r="AQ399" s="19"/>
      <c r="AR399" s="19"/>
    </row>
    <row r="400" spans="2:44" s="20" customFormat="1" x14ac:dyDescent="0.25">
      <c r="B400" s="90"/>
      <c r="C400" s="91"/>
      <c r="D400" s="92"/>
      <c r="E400" s="93"/>
      <c r="F400" s="94"/>
      <c r="H400" s="93"/>
      <c r="I400" s="95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  <c r="AA400" s="19"/>
      <c r="AB400" s="19"/>
      <c r="AC400" s="19"/>
      <c r="AD400" s="19"/>
      <c r="AE400" s="19"/>
      <c r="AF400" s="19"/>
      <c r="AG400" s="19"/>
      <c r="AH400" s="19"/>
      <c r="AI400" s="19"/>
      <c r="AJ400" s="19"/>
      <c r="AK400" s="19"/>
      <c r="AL400" s="19"/>
      <c r="AM400" s="19"/>
      <c r="AN400" s="19"/>
      <c r="AO400" s="19"/>
      <c r="AP400" s="19"/>
      <c r="AQ400" s="19"/>
      <c r="AR400" s="19"/>
    </row>
    <row r="401" spans="2:44" s="20" customFormat="1" x14ac:dyDescent="0.25">
      <c r="B401" s="90"/>
      <c r="C401" s="91"/>
      <c r="D401" s="92"/>
      <c r="E401" s="93"/>
      <c r="F401" s="94"/>
      <c r="H401" s="93"/>
      <c r="I401" s="95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19"/>
      <c r="AB401" s="19"/>
      <c r="AC401" s="19"/>
      <c r="AD401" s="19"/>
      <c r="AE401" s="19"/>
      <c r="AF401" s="19"/>
      <c r="AG401" s="19"/>
      <c r="AH401" s="19"/>
      <c r="AI401" s="19"/>
      <c r="AJ401" s="19"/>
      <c r="AK401" s="19"/>
      <c r="AL401" s="19"/>
      <c r="AM401" s="19"/>
      <c r="AN401" s="19"/>
      <c r="AO401" s="19"/>
      <c r="AP401" s="19"/>
      <c r="AQ401" s="19"/>
      <c r="AR401" s="19"/>
    </row>
    <row r="402" spans="2:44" s="20" customFormat="1" x14ac:dyDescent="0.25">
      <c r="B402" s="90"/>
      <c r="C402" s="91"/>
      <c r="D402" s="92"/>
      <c r="E402" s="93"/>
      <c r="F402" s="94"/>
      <c r="H402" s="93"/>
      <c r="I402" s="95"/>
      <c r="J402" s="19"/>
      <c r="K402" s="19"/>
      <c r="L402" s="19"/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  <c r="AA402" s="19"/>
      <c r="AB402" s="19"/>
      <c r="AC402" s="19"/>
      <c r="AD402" s="19"/>
      <c r="AE402" s="19"/>
      <c r="AF402" s="19"/>
      <c r="AG402" s="19"/>
      <c r="AH402" s="19"/>
      <c r="AI402" s="19"/>
      <c r="AJ402" s="19"/>
      <c r="AK402" s="19"/>
      <c r="AL402" s="19"/>
      <c r="AM402" s="19"/>
      <c r="AN402" s="19"/>
      <c r="AO402" s="19"/>
      <c r="AP402" s="19"/>
      <c r="AQ402" s="19"/>
      <c r="AR402" s="19"/>
    </row>
    <row r="403" spans="2:44" s="20" customFormat="1" x14ac:dyDescent="0.25">
      <c r="B403" s="90"/>
      <c r="C403" s="91"/>
      <c r="D403" s="92"/>
      <c r="E403" s="93"/>
      <c r="F403" s="94"/>
      <c r="H403" s="93"/>
      <c r="I403" s="95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  <c r="AA403" s="19"/>
      <c r="AB403" s="19"/>
      <c r="AC403" s="19"/>
      <c r="AD403" s="19"/>
      <c r="AE403" s="19"/>
      <c r="AF403" s="19"/>
      <c r="AG403" s="19"/>
      <c r="AH403" s="19"/>
      <c r="AI403" s="19"/>
      <c r="AJ403" s="19"/>
      <c r="AK403" s="19"/>
      <c r="AL403" s="19"/>
      <c r="AM403" s="19"/>
      <c r="AN403" s="19"/>
      <c r="AO403" s="19"/>
      <c r="AP403" s="19"/>
      <c r="AQ403" s="19"/>
      <c r="AR403" s="19"/>
    </row>
    <row r="404" spans="2:44" s="20" customFormat="1" x14ac:dyDescent="0.25">
      <c r="B404" s="90"/>
      <c r="C404" s="91"/>
      <c r="D404" s="92"/>
      <c r="E404" s="93"/>
      <c r="F404" s="94"/>
      <c r="H404" s="93"/>
      <c r="I404" s="95"/>
      <c r="J404" s="19"/>
      <c r="K404" s="19"/>
      <c r="L404" s="19"/>
      <c r="M404" s="19"/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  <c r="AA404" s="19"/>
      <c r="AB404" s="19"/>
      <c r="AC404" s="19"/>
      <c r="AD404" s="19"/>
      <c r="AE404" s="19"/>
      <c r="AF404" s="19"/>
      <c r="AG404" s="19"/>
      <c r="AH404" s="19"/>
      <c r="AI404" s="19"/>
      <c r="AJ404" s="19"/>
      <c r="AK404" s="19"/>
      <c r="AL404" s="19"/>
      <c r="AM404" s="19"/>
      <c r="AN404" s="19"/>
      <c r="AO404" s="19"/>
      <c r="AP404" s="19"/>
      <c r="AQ404" s="19"/>
      <c r="AR404" s="19"/>
    </row>
    <row r="405" spans="2:44" s="20" customFormat="1" x14ac:dyDescent="0.25">
      <c r="B405" s="90"/>
      <c r="C405" s="91"/>
      <c r="D405" s="92"/>
      <c r="E405" s="93"/>
      <c r="F405" s="94"/>
      <c r="H405" s="93"/>
      <c r="I405" s="95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  <c r="AA405" s="19"/>
      <c r="AB405" s="19"/>
      <c r="AC405" s="19"/>
      <c r="AD405" s="19"/>
      <c r="AE405" s="19"/>
      <c r="AF405" s="19"/>
      <c r="AG405" s="19"/>
      <c r="AH405" s="19"/>
      <c r="AI405" s="19"/>
      <c r="AJ405" s="19"/>
      <c r="AK405" s="19"/>
      <c r="AL405" s="19"/>
      <c r="AM405" s="19"/>
      <c r="AN405" s="19"/>
      <c r="AO405" s="19"/>
      <c r="AP405" s="19"/>
      <c r="AQ405" s="19"/>
      <c r="AR405" s="19"/>
    </row>
    <row r="406" spans="2:44" s="20" customFormat="1" x14ac:dyDescent="0.25">
      <c r="B406" s="90"/>
      <c r="C406" s="91"/>
      <c r="D406" s="92"/>
      <c r="E406" s="93"/>
      <c r="F406" s="94"/>
      <c r="H406" s="93"/>
      <c r="I406" s="95"/>
      <c r="J406" s="19"/>
      <c r="K406" s="19"/>
      <c r="L406" s="19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  <c r="AA406" s="19"/>
      <c r="AB406" s="19"/>
      <c r="AC406" s="19"/>
      <c r="AD406" s="19"/>
      <c r="AE406" s="19"/>
      <c r="AF406" s="19"/>
      <c r="AG406" s="19"/>
      <c r="AH406" s="19"/>
      <c r="AI406" s="19"/>
      <c r="AJ406" s="19"/>
      <c r="AK406" s="19"/>
      <c r="AL406" s="19"/>
      <c r="AM406" s="19"/>
      <c r="AN406" s="19"/>
      <c r="AO406" s="19"/>
      <c r="AP406" s="19"/>
      <c r="AQ406" s="19"/>
      <c r="AR406" s="19"/>
    </row>
    <row r="407" spans="2:44" s="20" customFormat="1" x14ac:dyDescent="0.25">
      <c r="B407" s="90"/>
      <c r="C407" s="91"/>
      <c r="D407" s="92"/>
      <c r="E407" s="93"/>
      <c r="F407" s="94"/>
      <c r="H407" s="93"/>
      <c r="I407" s="95"/>
      <c r="J407" s="19"/>
      <c r="K407" s="19"/>
      <c r="L407" s="19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  <c r="AA407" s="19"/>
      <c r="AB407" s="19"/>
      <c r="AC407" s="19"/>
      <c r="AD407" s="19"/>
      <c r="AE407" s="19"/>
      <c r="AF407" s="19"/>
      <c r="AG407" s="19"/>
      <c r="AH407" s="19"/>
      <c r="AI407" s="19"/>
      <c r="AJ407" s="19"/>
      <c r="AK407" s="19"/>
      <c r="AL407" s="19"/>
      <c r="AM407" s="19"/>
      <c r="AN407" s="19"/>
      <c r="AO407" s="19"/>
      <c r="AP407" s="19"/>
      <c r="AQ407" s="19"/>
      <c r="AR407" s="19"/>
    </row>
    <row r="408" spans="2:44" s="20" customFormat="1" x14ac:dyDescent="0.25">
      <c r="B408" s="90"/>
      <c r="C408" s="91"/>
      <c r="D408" s="92"/>
      <c r="E408" s="93"/>
      <c r="F408" s="94"/>
      <c r="H408" s="93"/>
      <c r="I408" s="95"/>
      <c r="J408" s="19"/>
      <c r="K408" s="19"/>
      <c r="L408" s="19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  <c r="AA408" s="19"/>
      <c r="AB408" s="19"/>
      <c r="AC408" s="19"/>
      <c r="AD408" s="19"/>
      <c r="AE408" s="19"/>
      <c r="AF408" s="19"/>
      <c r="AG408" s="19"/>
      <c r="AH408" s="19"/>
      <c r="AI408" s="19"/>
      <c r="AJ408" s="19"/>
      <c r="AK408" s="19"/>
      <c r="AL408" s="19"/>
      <c r="AM408" s="19"/>
      <c r="AN408" s="19"/>
      <c r="AO408" s="19"/>
      <c r="AP408" s="19"/>
      <c r="AQ408" s="19"/>
      <c r="AR408" s="19"/>
    </row>
    <row r="409" spans="2:44" s="20" customFormat="1" x14ac:dyDescent="0.25">
      <c r="B409" s="90"/>
      <c r="C409" s="91"/>
      <c r="D409" s="92"/>
      <c r="E409" s="93"/>
      <c r="F409" s="94"/>
      <c r="H409" s="93"/>
      <c r="I409" s="95"/>
      <c r="J409" s="19"/>
      <c r="K409" s="19"/>
      <c r="L409" s="19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  <c r="AA409" s="19"/>
      <c r="AB409" s="19"/>
      <c r="AC409" s="19"/>
      <c r="AD409" s="19"/>
      <c r="AE409" s="19"/>
      <c r="AF409" s="19"/>
      <c r="AG409" s="19"/>
      <c r="AH409" s="19"/>
      <c r="AI409" s="19"/>
      <c r="AJ409" s="19"/>
      <c r="AK409" s="19"/>
      <c r="AL409" s="19"/>
      <c r="AM409" s="19"/>
      <c r="AN409" s="19"/>
      <c r="AO409" s="19"/>
      <c r="AP409" s="19"/>
      <c r="AQ409" s="19"/>
      <c r="AR409" s="19"/>
    </row>
    <row r="410" spans="2:44" s="20" customFormat="1" x14ac:dyDescent="0.25">
      <c r="B410" s="90"/>
      <c r="C410" s="91"/>
      <c r="D410" s="92"/>
      <c r="E410" s="93"/>
      <c r="F410" s="94"/>
      <c r="H410" s="93"/>
      <c r="I410" s="95"/>
      <c r="J410" s="19"/>
      <c r="K410" s="19"/>
      <c r="L410" s="19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  <c r="AA410" s="19"/>
      <c r="AB410" s="19"/>
      <c r="AC410" s="19"/>
      <c r="AD410" s="19"/>
      <c r="AE410" s="19"/>
      <c r="AF410" s="19"/>
      <c r="AG410" s="19"/>
      <c r="AH410" s="19"/>
      <c r="AI410" s="19"/>
      <c r="AJ410" s="19"/>
      <c r="AK410" s="19"/>
      <c r="AL410" s="19"/>
      <c r="AM410" s="19"/>
      <c r="AN410" s="19"/>
      <c r="AO410" s="19"/>
      <c r="AP410" s="19"/>
      <c r="AQ410" s="19"/>
      <c r="AR410" s="19"/>
    </row>
    <row r="411" spans="2:44" s="20" customFormat="1" x14ac:dyDescent="0.25">
      <c r="B411" s="90"/>
      <c r="C411" s="91"/>
      <c r="D411" s="92"/>
      <c r="E411" s="93"/>
      <c r="F411" s="94"/>
      <c r="H411" s="93"/>
      <c r="I411" s="95"/>
      <c r="J411" s="19"/>
      <c r="K411" s="19"/>
      <c r="L411" s="19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  <c r="AA411" s="19"/>
      <c r="AB411" s="19"/>
      <c r="AC411" s="19"/>
      <c r="AD411" s="19"/>
      <c r="AE411" s="19"/>
      <c r="AF411" s="19"/>
      <c r="AG411" s="19"/>
      <c r="AH411" s="19"/>
      <c r="AI411" s="19"/>
      <c r="AJ411" s="19"/>
      <c r="AK411" s="19"/>
      <c r="AL411" s="19"/>
      <c r="AM411" s="19"/>
      <c r="AN411" s="19"/>
      <c r="AO411" s="19"/>
      <c r="AP411" s="19"/>
      <c r="AQ411" s="19"/>
      <c r="AR411" s="19"/>
    </row>
    <row r="412" spans="2:44" s="20" customFormat="1" x14ac:dyDescent="0.25">
      <c r="B412" s="90"/>
      <c r="C412" s="91"/>
      <c r="D412" s="92"/>
      <c r="E412" s="93"/>
      <c r="F412" s="94"/>
      <c r="H412" s="93"/>
      <c r="I412" s="95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  <c r="AA412" s="19"/>
      <c r="AB412" s="19"/>
      <c r="AC412" s="19"/>
      <c r="AD412" s="19"/>
      <c r="AE412" s="19"/>
      <c r="AF412" s="19"/>
      <c r="AG412" s="19"/>
      <c r="AH412" s="19"/>
      <c r="AI412" s="19"/>
      <c r="AJ412" s="19"/>
      <c r="AK412" s="19"/>
      <c r="AL412" s="19"/>
      <c r="AM412" s="19"/>
      <c r="AN412" s="19"/>
      <c r="AO412" s="19"/>
      <c r="AP412" s="19"/>
      <c r="AQ412" s="19"/>
      <c r="AR412" s="19"/>
    </row>
    <row r="413" spans="2:44" s="20" customFormat="1" x14ac:dyDescent="0.25">
      <c r="B413" s="90"/>
      <c r="C413" s="91"/>
      <c r="D413" s="92"/>
      <c r="E413" s="93"/>
      <c r="F413" s="94"/>
      <c r="H413" s="93"/>
      <c r="I413" s="95"/>
      <c r="J413" s="19"/>
      <c r="K413" s="19"/>
      <c r="L413" s="19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  <c r="AA413" s="19"/>
      <c r="AB413" s="19"/>
      <c r="AC413" s="19"/>
      <c r="AD413" s="19"/>
      <c r="AE413" s="19"/>
      <c r="AF413" s="19"/>
      <c r="AG413" s="19"/>
      <c r="AH413" s="19"/>
      <c r="AI413" s="19"/>
      <c r="AJ413" s="19"/>
      <c r="AK413" s="19"/>
      <c r="AL413" s="19"/>
      <c r="AM413" s="19"/>
      <c r="AN413" s="19"/>
      <c r="AO413" s="19"/>
      <c r="AP413" s="19"/>
      <c r="AQ413" s="19"/>
      <c r="AR413" s="19"/>
    </row>
    <row r="414" spans="2:44" s="20" customFormat="1" x14ac:dyDescent="0.25">
      <c r="B414" s="90"/>
      <c r="C414" s="91"/>
      <c r="D414" s="92"/>
      <c r="E414" s="93"/>
      <c r="F414" s="94"/>
      <c r="H414" s="93"/>
      <c r="I414" s="95"/>
      <c r="J414" s="19"/>
      <c r="K414" s="19"/>
      <c r="L414" s="19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  <c r="AA414" s="19"/>
      <c r="AB414" s="19"/>
      <c r="AC414" s="19"/>
      <c r="AD414" s="19"/>
      <c r="AE414" s="19"/>
      <c r="AF414" s="19"/>
      <c r="AG414" s="19"/>
      <c r="AH414" s="19"/>
      <c r="AI414" s="19"/>
      <c r="AJ414" s="19"/>
      <c r="AK414" s="19"/>
      <c r="AL414" s="19"/>
      <c r="AM414" s="19"/>
      <c r="AN414" s="19"/>
      <c r="AO414" s="19"/>
      <c r="AP414" s="19"/>
      <c r="AQ414" s="19"/>
      <c r="AR414" s="19"/>
    </row>
    <row r="415" spans="2:44" s="20" customFormat="1" x14ac:dyDescent="0.25">
      <c r="B415" s="90"/>
      <c r="C415" s="91"/>
      <c r="D415" s="92"/>
      <c r="E415" s="93"/>
      <c r="F415" s="94"/>
      <c r="H415" s="93"/>
      <c r="I415" s="95"/>
      <c r="J415" s="19"/>
      <c r="K415" s="19"/>
      <c r="L415" s="19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  <c r="AA415" s="19"/>
      <c r="AB415" s="19"/>
      <c r="AC415" s="19"/>
      <c r="AD415" s="19"/>
      <c r="AE415" s="19"/>
      <c r="AF415" s="19"/>
      <c r="AG415" s="19"/>
      <c r="AH415" s="19"/>
      <c r="AI415" s="19"/>
      <c r="AJ415" s="19"/>
      <c r="AK415" s="19"/>
      <c r="AL415" s="19"/>
      <c r="AM415" s="19"/>
      <c r="AN415" s="19"/>
      <c r="AO415" s="19"/>
      <c r="AP415" s="19"/>
      <c r="AQ415" s="19"/>
      <c r="AR415" s="19"/>
    </row>
    <row r="416" spans="2:44" s="20" customFormat="1" x14ac:dyDescent="0.25">
      <c r="B416" s="90"/>
      <c r="C416" s="91"/>
      <c r="D416" s="92"/>
      <c r="E416" s="93"/>
      <c r="F416" s="94"/>
      <c r="H416" s="93"/>
      <c r="I416" s="95"/>
      <c r="J416" s="19"/>
      <c r="K416" s="19"/>
      <c r="L416" s="19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  <c r="AA416" s="19"/>
      <c r="AB416" s="19"/>
      <c r="AC416" s="19"/>
      <c r="AD416" s="19"/>
      <c r="AE416" s="19"/>
      <c r="AF416" s="19"/>
      <c r="AG416" s="19"/>
      <c r="AH416" s="19"/>
      <c r="AI416" s="19"/>
      <c r="AJ416" s="19"/>
      <c r="AK416" s="19"/>
      <c r="AL416" s="19"/>
      <c r="AM416" s="19"/>
      <c r="AN416" s="19"/>
      <c r="AO416" s="19"/>
      <c r="AP416" s="19"/>
      <c r="AQ416" s="19"/>
      <c r="AR416" s="19"/>
    </row>
    <row r="417" spans="2:44" s="20" customFormat="1" x14ac:dyDescent="0.25">
      <c r="B417" s="90"/>
      <c r="C417" s="91"/>
      <c r="D417" s="92"/>
      <c r="E417" s="93"/>
      <c r="F417" s="94"/>
      <c r="H417" s="93"/>
      <c r="I417" s="95"/>
      <c r="J417" s="19"/>
      <c r="K417" s="19"/>
      <c r="L417" s="19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  <c r="AA417" s="19"/>
      <c r="AB417" s="19"/>
      <c r="AC417" s="19"/>
      <c r="AD417" s="19"/>
      <c r="AE417" s="19"/>
      <c r="AF417" s="19"/>
      <c r="AG417" s="19"/>
      <c r="AH417" s="19"/>
      <c r="AI417" s="19"/>
      <c r="AJ417" s="19"/>
      <c r="AK417" s="19"/>
      <c r="AL417" s="19"/>
      <c r="AM417" s="19"/>
      <c r="AN417" s="19"/>
      <c r="AO417" s="19"/>
      <c r="AP417" s="19"/>
      <c r="AQ417" s="19"/>
      <c r="AR417" s="19"/>
    </row>
    <row r="418" spans="2:44" s="20" customFormat="1" x14ac:dyDescent="0.25">
      <c r="B418" s="90"/>
      <c r="C418" s="91"/>
      <c r="D418" s="92"/>
      <c r="E418" s="93"/>
      <c r="F418" s="94"/>
      <c r="H418" s="93"/>
      <c r="I418" s="95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  <c r="AA418" s="19"/>
      <c r="AB418" s="19"/>
      <c r="AC418" s="19"/>
      <c r="AD418" s="19"/>
      <c r="AE418" s="19"/>
      <c r="AF418" s="19"/>
      <c r="AG418" s="19"/>
      <c r="AH418" s="19"/>
      <c r="AI418" s="19"/>
      <c r="AJ418" s="19"/>
      <c r="AK418" s="19"/>
      <c r="AL418" s="19"/>
      <c r="AM418" s="19"/>
      <c r="AN418" s="19"/>
      <c r="AO418" s="19"/>
      <c r="AP418" s="19"/>
      <c r="AQ418" s="19"/>
      <c r="AR418" s="19"/>
    </row>
    <row r="419" spans="2:44" s="20" customFormat="1" x14ac:dyDescent="0.25">
      <c r="B419" s="90"/>
      <c r="C419" s="91"/>
      <c r="D419" s="92"/>
      <c r="E419" s="93"/>
      <c r="F419" s="94"/>
      <c r="H419" s="93"/>
      <c r="I419" s="95"/>
      <c r="J419" s="19"/>
      <c r="K419" s="19"/>
      <c r="L419" s="19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  <c r="AA419" s="19"/>
      <c r="AB419" s="19"/>
      <c r="AC419" s="19"/>
      <c r="AD419" s="19"/>
      <c r="AE419" s="19"/>
      <c r="AF419" s="19"/>
      <c r="AG419" s="19"/>
      <c r="AH419" s="19"/>
      <c r="AI419" s="19"/>
      <c r="AJ419" s="19"/>
      <c r="AK419" s="19"/>
      <c r="AL419" s="19"/>
      <c r="AM419" s="19"/>
      <c r="AN419" s="19"/>
      <c r="AO419" s="19"/>
      <c r="AP419" s="19"/>
      <c r="AQ419" s="19"/>
      <c r="AR419" s="19"/>
    </row>
    <row r="420" spans="2:44" s="20" customFormat="1" x14ac:dyDescent="0.25">
      <c r="B420" s="90"/>
      <c r="C420" s="91"/>
      <c r="D420" s="92"/>
      <c r="E420" s="93"/>
      <c r="F420" s="94"/>
      <c r="H420" s="93"/>
      <c r="I420" s="95"/>
      <c r="J420" s="19"/>
      <c r="K420" s="19"/>
      <c r="L420" s="19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  <c r="AA420" s="19"/>
      <c r="AB420" s="19"/>
      <c r="AC420" s="19"/>
      <c r="AD420" s="19"/>
      <c r="AE420" s="19"/>
      <c r="AF420" s="19"/>
      <c r="AG420" s="19"/>
      <c r="AH420" s="19"/>
      <c r="AI420" s="19"/>
      <c r="AJ420" s="19"/>
      <c r="AK420" s="19"/>
      <c r="AL420" s="19"/>
      <c r="AM420" s="19"/>
      <c r="AN420" s="19"/>
      <c r="AO420" s="19"/>
      <c r="AP420" s="19"/>
      <c r="AQ420" s="19"/>
      <c r="AR420" s="19"/>
    </row>
    <row r="421" spans="2:44" s="20" customFormat="1" x14ac:dyDescent="0.25">
      <c r="B421" s="90"/>
      <c r="C421" s="91"/>
      <c r="D421" s="92"/>
      <c r="E421" s="93"/>
      <c r="F421" s="94"/>
      <c r="H421" s="93"/>
      <c r="I421" s="95"/>
      <c r="J421" s="19"/>
      <c r="K421" s="19"/>
      <c r="L421" s="19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  <c r="AA421" s="19"/>
      <c r="AB421" s="19"/>
      <c r="AC421" s="19"/>
      <c r="AD421" s="19"/>
      <c r="AE421" s="19"/>
      <c r="AF421" s="19"/>
      <c r="AG421" s="19"/>
      <c r="AH421" s="19"/>
      <c r="AI421" s="19"/>
      <c r="AJ421" s="19"/>
      <c r="AK421" s="19"/>
      <c r="AL421" s="19"/>
      <c r="AM421" s="19"/>
      <c r="AN421" s="19"/>
      <c r="AO421" s="19"/>
      <c r="AP421" s="19"/>
      <c r="AQ421" s="19"/>
      <c r="AR421" s="19"/>
    </row>
    <row r="422" spans="2:44" s="20" customFormat="1" x14ac:dyDescent="0.25">
      <c r="B422" s="90"/>
      <c r="C422" s="91"/>
      <c r="D422" s="92"/>
      <c r="E422" s="93"/>
      <c r="F422" s="94"/>
      <c r="H422" s="93"/>
      <c r="I422" s="95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  <c r="AA422" s="19"/>
      <c r="AB422" s="19"/>
      <c r="AC422" s="19"/>
      <c r="AD422" s="19"/>
      <c r="AE422" s="19"/>
      <c r="AF422" s="19"/>
      <c r="AG422" s="19"/>
      <c r="AH422" s="19"/>
      <c r="AI422" s="19"/>
      <c r="AJ422" s="19"/>
      <c r="AK422" s="19"/>
      <c r="AL422" s="19"/>
      <c r="AM422" s="19"/>
      <c r="AN422" s="19"/>
      <c r="AO422" s="19"/>
      <c r="AP422" s="19"/>
      <c r="AQ422" s="19"/>
      <c r="AR422" s="19"/>
    </row>
    <row r="423" spans="2:44" s="20" customFormat="1" x14ac:dyDescent="0.25">
      <c r="B423" s="90"/>
      <c r="C423" s="91"/>
      <c r="D423" s="92"/>
      <c r="E423" s="93"/>
      <c r="F423" s="94"/>
      <c r="H423" s="93"/>
      <c r="I423" s="95"/>
      <c r="J423" s="19"/>
      <c r="K423" s="19"/>
      <c r="L423" s="19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  <c r="AA423" s="19"/>
      <c r="AB423" s="19"/>
      <c r="AC423" s="19"/>
      <c r="AD423" s="19"/>
      <c r="AE423" s="19"/>
      <c r="AF423" s="19"/>
      <c r="AG423" s="19"/>
      <c r="AH423" s="19"/>
      <c r="AI423" s="19"/>
      <c r="AJ423" s="19"/>
      <c r="AK423" s="19"/>
      <c r="AL423" s="19"/>
      <c r="AM423" s="19"/>
      <c r="AN423" s="19"/>
      <c r="AO423" s="19"/>
      <c r="AP423" s="19"/>
      <c r="AQ423" s="19"/>
      <c r="AR423" s="19"/>
    </row>
    <row r="424" spans="2:44" s="20" customFormat="1" x14ac:dyDescent="0.25">
      <c r="B424" s="90"/>
      <c r="C424" s="91"/>
      <c r="D424" s="92"/>
      <c r="E424" s="93"/>
      <c r="F424" s="94"/>
      <c r="H424" s="93"/>
      <c r="I424" s="95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  <c r="AA424" s="19"/>
      <c r="AB424" s="19"/>
      <c r="AC424" s="19"/>
      <c r="AD424" s="19"/>
      <c r="AE424" s="19"/>
      <c r="AF424" s="19"/>
      <c r="AG424" s="19"/>
      <c r="AH424" s="19"/>
      <c r="AI424" s="19"/>
      <c r="AJ424" s="19"/>
      <c r="AK424" s="19"/>
      <c r="AL424" s="19"/>
      <c r="AM424" s="19"/>
      <c r="AN424" s="19"/>
      <c r="AO424" s="19"/>
      <c r="AP424" s="19"/>
      <c r="AQ424" s="19"/>
      <c r="AR424" s="19"/>
    </row>
    <row r="425" spans="2:44" s="20" customFormat="1" x14ac:dyDescent="0.25">
      <c r="B425" s="90"/>
      <c r="C425" s="91"/>
      <c r="D425" s="92"/>
      <c r="E425" s="93"/>
      <c r="F425" s="94"/>
      <c r="H425" s="93"/>
      <c r="I425" s="95"/>
      <c r="J425" s="19"/>
      <c r="K425" s="19"/>
      <c r="L425" s="19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  <c r="AA425" s="19"/>
      <c r="AB425" s="19"/>
      <c r="AC425" s="19"/>
      <c r="AD425" s="19"/>
      <c r="AE425" s="19"/>
      <c r="AF425" s="19"/>
      <c r="AG425" s="19"/>
      <c r="AH425" s="19"/>
      <c r="AI425" s="19"/>
      <c r="AJ425" s="19"/>
      <c r="AK425" s="19"/>
      <c r="AL425" s="19"/>
      <c r="AM425" s="19"/>
      <c r="AN425" s="19"/>
      <c r="AO425" s="19"/>
      <c r="AP425" s="19"/>
      <c r="AQ425" s="19"/>
      <c r="AR425" s="19"/>
    </row>
    <row r="426" spans="2:44" s="20" customFormat="1" x14ac:dyDescent="0.25">
      <c r="B426" s="90"/>
      <c r="C426" s="91"/>
      <c r="D426" s="92"/>
      <c r="E426" s="93"/>
      <c r="F426" s="94"/>
      <c r="H426" s="93"/>
      <c r="I426" s="95"/>
      <c r="J426" s="19"/>
      <c r="K426" s="19"/>
      <c r="L426" s="19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  <c r="AA426" s="19"/>
      <c r="AB426" s="19"/>
      <c r="AC426" s="19"/>
      <c r="AD426" s="19"/>
      <c r="AE426" s="19"/>
      <c r="AF426" s="19"/>
      <c r="AG426" s="19"/>
      <c r="AH426" s="19"/>
      <c r="AI426" s="19"/>
      <c r="AJ426" s="19"/>
      <c r="AK426" s="19"/>
      <c r="AL426" s="19"/>
      <c r="AM426" s="19"/>
      <c r="AN426" s="19"/>
      <c r="AO426" s="19"/>
      <c r="AP426" s="19"/>
      <c r="AQ426" s="19"/>
      <c r="AR426" s="19"/>
    </row>
    <row r="427" spans="2:44" s="20" customFormat="1" x14ac:dyDescent="0.25">
      <c r="B427" s="90"/>
      <c r="C427" s="91"/>
      <c r="D427" s="92"/>
      <c r="E427" s="93"/>
      <c r="F427" s="94"/>
      <c r="H427" s="93"/>
      <c r="I427" s="95"/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  <c r="AA427" s="19"/>
      <c r="AB427" s="19"/>
      <c r="AC427" s="19"/>
      <c r="AD427" s="19"/>
      <c r="AE427" s="19"/>
      <c r="AF427" s="19"/>
      <c r="AG427" s="19"/>
      <c r="AH427" s="19"/>
      <c r="AI427" s="19"/>
      <c r="AJ427" s="19"/>
      <c r="AK427" s="19"/>
      <c r="AL427" s="19"/>
      <c r="AM427" s="19"/>
      <c r="AN427" s="19"/>
      <c r="AO427" s="19"/>
      <c r="AP427" s="19"/>
      <c r="AQ427" s="19"/>
      <c r="AR427" s="19"/>
    </row>
    <row r="428" spans="2:44" s="20" customFormat="1" x14ac:dyDescent="0.25">
      <c r="B428" s="90"/>
      <c r="C428" s="91"/>
      <c r="D428" s="92"/>
      <c r="E428" s="93"/>
      <c r="F428" s="94"/>
      <c r="H428" s="93"/>
      <c r="I428" s="95"/>
      <c r="J428" s="19"/>
      <c r="K428" s="19"/>
      <c r="L428" s="19"/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  <c r="AA428" s="19"/>
      <c r="AB428" s="19"/>
      <c r="AC428" s="19"/>
      <c r="AD428" s="19"/>
      <c r="AE428" s="19"/>
      <c r="AF428" s="19"/>
      <c r="AG428" s="19"/>
      <c r="AH428" s="19"/>
      <c r="AI428" s="19"/>
      <c r="AJ428" s="19"/>
      <c r="AK428" s="19"/>
      <c r="AL428" s="19"/>
      <c r="AM428" s="19"/>
      <c r="AN428" s="19"/>
      <c r="AO428" s="19"/>
      <c r="AP428" s="19"/>
      <c r="AQ428" s="19"/>
      <c r="AR428" s="19"/>
    </row>
    <row r="429" spans="2:44" s="20" customFormat="1" x14ac:dyDescent="0.25">
      <c r="B429" s="90"/>
      <c r="C429" s="91"/>
      <c r="D429" s="92"/>
      <c r="E429" s="93"/>
      <c r="F429" s="94"/>
      <c r="H429" s="93"/>
      <c r="I429" s="95"/>
      <c r="J429" s="19"/>
      <c r="K429" s="19"/>
      <c r="L429" s="19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  <c r="AA429" s="19"/>
      <c r="AB429" s="19"/>
      <c r="AC429" s="19"/>
      <c r="AD429" s="19"/>
      <c r="AE429" s="19"/>
      <c r="AF429" s="19"/>
      <c r="AG429" s="19"/>
      <c r="AH429" s="19"/>
      <c r="AI429" s="19"/>
      <c r="AJ429" s="19"/>
      <c r="AK429" s="19"/>
      <c r="AL429" s="19"/>
      <c r="AM429" s="19"/>
      <c r="AN429" s="19"/>
      <c r="AO429" s="19"/>
      <c r="AP429" s="19"/>
      <c r="AQ429" s="19"/>
      <c r="AR429" s="19"/>
    </row>
    <row r="430" spans="2:44" s="20" customFormat="1" x14ac:dyDescent="0.25">
      <c r="B430" s="90"/>
      <c r="C430" s="91"/>
      <c r="D430" s="92"/>
      <c r="E430" s="93"/>
      <c r="F430" s="94"/>
      <c r="H430" s="93"/>
      <c r="I430" s="95"/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  <c r="AA430" s="19"/>
      <c r="AB430" s="19"/>
      <c r="AC430" s="19"/>
      <c r="AD430" s="19"/>
      <c r="AE430" s="19"/>
      <c r="AF430" s="19"/>
      <c r="AG430" s="19"/>
      <c r="AH430" s="19"/>
      <c r="AI430" s="19"/>
      <c r="AJ430" s="19"/>
      <c r="AK430" s="19"/>
      <c r="AL430" s="19"/>
      <c r="AM430" s="19"/>
      <c r="AN430" s="19"/>
      <c r="AO430" s="19"/>
      <c r="AP430" s="19"/>
      <c r="AQ430" s="19"/>
      <c r="AR430" s="19"/>
    </row>
    <row r="431" spans="2:44" s="20" customFormat="1" x14ac:dyDescent="0.25">
      <c r="B431" s="90"/>
      <c r="C431" s="91"/>
      <c r="D431" s="92"/>
      <c r="E431" s="93"/>
      <c r="F431" s="94"/>
      <c r="H431" s="93"/>
      <c r="I431" s="95"/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  <c r="AA431" s="19"/>
      <c r="AB431" s="19"/>
      <c r="AC431" s="19"/>
      <c r="AD431" s="19"/>
      <c r="AE431" s="19"/>
      <c r="AF431" s="19"/>
      <c r="AG431" s="19"/>
      <c r="AH431" s="19"/>
      <c r="AI431" s="19"/>
      <c r="AJ431" s="19"/>
      <c r="AK431" s="19"/>
      <c r="AL431" s="19"/>
      <c r="AM431" s="19"/>
      <c r="AN431" s="19"/>
      <c r="AO431" s="19"/>
      <c r="AP431" s="19"/>
      <c r="AQ431" s="19"/>
      <c r="AR431" s="19"/>
    </row>
    <row r="432" spans="2:44" s="20" customFormat="1" x14ac:dyDescent="0.25">
      <c r="B432" s="90"/>
      <c r="C432" s="91"/>
      <c r="D432" s="92"/>
      <c r="E432" s="93"/>
      <c r="F432" s="94"/>
      <c r="H432" s="93"/>
      <c r="I432" s="95"/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  <c r="AA432" s="19"/>
      <c r="AB432" s="19"/>
      <c r="AC432" s="19"/>
      <c r="AD432" s="19"/>
      <c r="AE432" s="19"/>
      <c r="AF432" s="19"/>
      <c r="AG432" s="19"/>
      <c r="AH432" s="19"/>
      <c r="AI432" s="19"/>
      <c r="AJ432" s="19"/>
      <c r="AK432" s="19"/>
      <c r="AL432" s="19"/>
      <c r="AM432" s="19"/>
      <c r="AN432" s="19"/>
      <c r="AO432" s="19"/>
      <c r="AP432" s="19"/>
      <c r="AQ432" s="19"/>
      <c r="AR432" s="19"/>
    </row>
    <row r="433" spans="2:44" s="20" customFormat="1" x14ac:dyDescent="0.25">
      <c r="B433" s="90"/>
      <c r="C433" s="91"/>
      <c r="D433" s="92"/>
      <c r="E433" s="93"/>
      <c r="F433" s="94"/>
      <c r="H433" s="93"/>
      <c r="I433" s="95"/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  <c r="AA433" s="19"/>
      <c r="AB433" s="19"/>
      <c r="AC433" s="19"/>
      <c r="AD433" s="19"/>
      <c r="AE433" s="19"/>
      <c r="AF433" s="19"/>
      <c r="AG433" s="19"/>
      <c r="AH433" s="19"/>
      <c r="AI433" s="19"/>
      <c r="AJ433" s="19"/>
      <c r="AK433" s="19"/>
      <c r="AL433" s="19"/>
      <c r="AM433" s="19"/>
      <c r="AN433" s="19"/>
      <c r="AO433" s="19"/>
      <c r="AP433" s="19"/>
      <c r="AQ433" s="19"/>
      <c r="AR433" s="19"/>
    </row>
    <row r="434" spans="2:44" s="20" customFormat="1" x14ac:dyDescent="0.25">
      <c r="B434" s="90"/>
      <c r="C434" s="91"/>
      <c r="D434" s="92"/>
      <c r="E434" s="93"/>
      <c r="F434" s="94"/>
      <c r="H434" s="93"/>
      <c r="I434" s="95"/>
      <c r="J434" s="19"/>
      <c r="K434" s="19"/>
      <c r="L434" s="19"/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  <c r="AA434" s="19"/>
      <c r="AB434" s="19"/>
      <c r="AC434" s="19"/>
      <c r="AD434" s="19"/>
      <c r="AE434" s="19"/>
      <c r="AF434" s="19"/>
      <c r="AG434" s="19"/>
      <c r="AH434" s="19"/>
      <c r="AI434" s="19"/>
      <c r="AJ434" s="19"/>
      <c r="AK434" s="19"/>
      <c r="AL434" s="19"/>
      <c r="AM434" s="19"/>
      <c r="AN434" s="19"/>
      <c r="AO434" s="19"/>
      <c r="AP434" s="19"/>
      <c r="AQ434" s="19"/>
      <c r="AR434" s="19"/>
    </row>
    <row r="435" spans="2:44" s="20" customFormat="1" x14ac:dyDescent="0.25">
      <c r="B435" s="90"/>
      <c r="C435" s="91"/>
      <c r="D435" s="92"/>
      <c r="E435" s="93"/>
      <c r="F435" s="94"/>
      <c r="H435" s="93"/>
      <c r="I435" s="95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  <c r="AA435" s="19"/>
      <c r="AB435" s="19"/>
      <c r="AC435" s="19"/>
      <c r="AD435" s="19"/>
      <c r="AE435" s="19"/>
      <c r="AF435" s="19"/>
      <c r="AG435" s="19"/>
      <c r="AH435" s="19"/>
      <c r="AI435" s="19"/>
      <c r="AJ435" s="19"/>
      <c r="AK435" s="19"/>
      <c r="AL435" s="19"/>
      <c r="AM435" s="19"/>
      <c r="AN435" s="19"/>
      <c r="AO435" s="19"/>
      <c r="AP435" s="19"/>
      <c r="AQ435" s="19"/>
      <c r="AR435" s="19"/>
    </row>
    <row r="436" spans="2:44" s="20" customFormat="1" x14ac:dyDescent="0.25">
      <c r="B436" s="90"/>
      <c r="C436" s="91"/>
      <c r="D436" s="92"/>
      <c r="E436" s="93"/>
      <c r="F436" s="94"/>
      <c r="H436" s="93"/>
      <c r="I436" s="95"/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  <c r="AA436" s="19"/>
      <c r="AB436" s="19"/>
      <c r="AC436" s="19"/>
      <c r="AD436" s="19"/>
      <c r="AE436" s="19"/>
      <c r="AF436" s="19"/>
      <c r="AG436" s="19"/>
      <c r="AH436" s="19"/>
      <c r="AI436" s="19"/>
      <c r="AJ436" s="19"/>
      <c r="AK436" s="19"/>
      <c r="AL436" s="19"/>
      <c r="AM436" s="19"/>
      <c r="AN436" s="19"/>
      <c r="AO436" s="19"/>
      <c r="AP436" s="19"/>
      <c r="AQ436" s="19"/>
      <c r="AR436" s="19"/>
    </row>
    <row r="437" spans="2:44" s="20" customFormat="1" x14ac:dyDescent="0.25">
      <c r="B437" s="90"/>
      <c r="C437" s="91"/>
      <c r="D437" s="92"/>
      <c r="E437" s="93"/>
      <c r="F437" s="94"/>
      <c r="H437" s="93"/>
      <c r="I437" s="95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  <c r="AA437" s="19"/>
      <c r="AB437" s="19"/>
      <c r="AC437" s="19"/>
      <c r="AD437" s="19"/>
      <c r="AE437" s="19"/>
      <c r="AF437" s="19"/>
      <c r="AG437" s="19"/>
      <c r="AH437" s="19"/>
      <c r="AI437" s="19"/>
      <c r="AJ437" s="19"/>
      <c r="AK437" s="19"/>
      <c r="AL437" s="19"/>
      <c r="AM437" s="19"/>
      <c r="AN437" s="19"/>
      <c r="AO437" s="19"/>
      <c r="AP437" s="19"/>
      <c r="AQ437" s="19"/>
      <c r="AR437" s="19"/>
    </row>
    <row r="438" spans="2:44" s="20" customFormat="1" x14ac:dyDescent="0.25">
      <c r="B438" s="90"/>
      <c r="C438" s="91"/>
      <c r="D438" s="92"/>
      <c r="E438" s="93"/>
      <c r="F438" s="94"/>
      <c r="H438" s="93"/>
      <c r="I438" s="95"/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  <c r="AA438" s="19"/>
      <c r="AB438" s="19"/>
      <c r="AC438" s="19"/>
      <c r="AD438" s="19"/>
      <c r="AE438" s="19"/>
      <c r="AF438" s="19"/>
      <c r="AG438" s="19"/>
      <c r="AH438" s="19"/>
      <c r="AI438" s="19"/>
      <c r="AJ438" s="19"/>
      <c r="AK438" s="19"/>
      <c r="AL438" s="19"/>
      <c r="AM438" s="19"/>
      <c r="AN438" s="19"/>
      <c r="AO438" s="19"/>
      <c r="AP438" s="19"/>
      <c r="AQ438" s="19"/>
      <c r="AR438" s="19"/>
    </row>
    <row r="439" spans="2:44" s="20" customFormat="1" x14ac:dyDescent="0.25">
      <c r="B439" s="90"/>
      <c r="C439" s="91"/>
      <c r="D439" s="92"/>
      <c r="E439" s="93"/>
      <c r="F439" s="94"/>
      <c r="H439" s="93"/>
      <c r="I439" s="95"/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  <c r="AA439" s="19"/>
      <c r="AB439" s="19"/>
      <c r="AC439" s="19"/>
      <c r="AD439" s="19"/>
      <c r="AE439" s="19"/>
      <c r="AF439" s="19"/>
      <c r="AG439" s="19"/>
      <c r="AH439" s="19"/>
      <c r="AI439" s="19"/>
      <c r="AJ439" s="19"/>
      <c r="AK439" s="19"/>
      <c r="AL439" s="19"/>
      <c r="AM439" s="19"/>
      <c r="AN439" s="19"/>
      <c r="AO439" s="19"/>
      <c r="AP439" s="19"/>
      <c r="AQ439" s="19"/>
      <c r="AR439" s="19"/>
    </row>
    <row r="440" spans="2:44" s="20" customFormat="1" x14ac:dyDescent="0.25">
      <c r="B440" s="90"/>
      <c r="C440" s="91"/>
      <c r="D440" s="92"/>
      <c r="E440" s="93"/>
      <c r="F440" s="94"/>
      <c r="H440" s="93"/>
      <c r="I440" s="95"/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  <c r="AA440" s="19"/>
      <c r="AB440" s="19"/>
      <c r="AC440" s="19"/>
      <c r="AD440" s="19"/>
      <c r="AE440" s="19"/>
      <c r="AF440" s="19"/>
      <c r="AG440" s="19"/>
      <c r="AH440" s="19"/>
      <c r="AI440" s="19"/>
      <c r="AJ440" s="19"/>
      <c r="AK440" s="19"/>
      <c r="AL440" s="19"/>
      <c r="AM440" s="19"/>
      <c r="AN440" s="19"/>
      <c r="AO440" s="19"/>
      <c r="AP440" s="19"/>
      <c r="AQ440" s="19"/>
      <c r="AR440" s="19"/>
    </row>
    <row r="441" spans="2:44" s="20" customFormat="1" x14ac:dyDescent="0.25">
      <c r="B441" s="90"/>
      <c r="C441" s="91"/>
      <c r="D441" s="92"/>
      <c r="E441" s="93"/>
      <c r="F441" s="94"/>
      <c r="H441" s="93"/>
      <c r="I441" s="95"/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  <c r="AA441" s="19"/>
      <c r="AB441" s="19"/>
      <c r="AC441" s="19"/>
      <c r="AD441" s="19"/>
      <c r="AE441" s="19"/>
      <c r="AF441" s="19"/>
      <c r="AG441" s="19"/>
      <c r="AH441" s="19"/>
      <c r="AI441" s="19"/>
      <c r="AJ441" s="19"/>
      <c r="AK441" s="19"/>
      <c r="AL441" s="19"/>
      <c r="AM441" s="19"/>
      <c r="AN441" s="19"/>
      <c r="AO441" s="19"/>
      <c r="AP441" s="19"/>
      <c r="AQ441" s="19"/>
      <c r="AR441" s="19"/>
    </row>
    <row r="442" spans="2:44" s="20" customFormat="1" x14ac:dyDescent="0.25">
      <c r="B442" s="90"/>
      <c r="C442" s="91"/>
      <c r="D442" s="92"/>
      <c r="E442" s="93"/>
      <c r="F442" s="94"/>
      <c r="H442" s="93"/>
      <c r="I442" s="95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  <c r="AA442" s="19"/>
      <c r="AB442" s="19"/>
      <c r="AC442" s="19"/>
      <c r="AD442" s="19"/>
      <c r="AE442" s="19"/>
      <c r="AF442" s="19"/>
      <c r="AG442" s="19"/>
      <c r="AH442" s="19"/>
      <c r="AI442" s="19"/>
      <c r="AJ442" s="19"/>
      <c r="AK442" s="19"/>
      <c r="AL442" s="19"/>
      <c r="AM442" s="19"/>
      <c r="AN442" s="19"/>
      <c r="AO442" s="19"/>
      <c r="AP442" s="19"/>
      <c r="AQ442" s="19"/>
      <c r="AR442" s="19"/>
    </row>
    <row r="443" spans="2:44" s="20" customFormat="1" x14ac:dyDescent="0.25">
      <c r="B443" s="90"/>
      <c r="C443" s="91"/>
      <c r="D443" s="92"/>
      <c r="E443" s="93"/>
      <c r="F443" s="94"/>
      <c r="H443" s="93"/>
      <c r="I443" s="95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  <c r="AA443" s="19"/>
      <c r="AB443" s="19"/>
      <c r="AC443" s="19"/>
      <c r="AD443" s="19"/>
      <c r="AE443" s="19"/>
      <c r="AF443" s="19"/>
      <c r="AG443" s="19"/>
      <c r="AH443" s="19"/>
      <c r="AI443" s="19"/>
      <c r="AJ443" s="19"/>
      <c r="AK443" s="19"/>
      <c r="AL443" s="19"/>
      <c r="AM443" s="19"/>
      <c r="AN443" s="19"/>
      <c r="AO443" s="19"/>
      <c r="AP443" s="19"/>
      <c r="AQ443" s="19"/>
      <c r="AR443" s="19"/>
    </row>
    <row r="444" spans="2:44" s="20" customFormat="1" x14ac:dyDescent="0.25">
      <c r="B444" s="90"/>
      <c r="C444" s="91"/>
      <c r="D444" s="92"/>
      <c r="E444" s="93"/>
      <c r="F444" s="94"/>
      <c r="H444" s="93"/>
      <c r="I444" s="95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  <c r="AA444" s="19"/>
      <c r="AB444" s="19"/>
      <c r="AC444" s="19"/>
      <c r="AD444" s="19"/>
      <c r="AE444" s="19"/>
      <c r="AF444" s="19"/>
      <c r="AG444" s="19"/>
      <c r="AH444" s="19"/>
      <c r="AI444" s="19"/>
      <c r="AJ444" s="19"/>
      <c r="AK444" s="19"/>
      <c r="AL444" s="19"/>
      <c r="AM444" s="19"/>
      <c r="AN444" s="19"/>
      <c r="AO444" s="19"/>
      <c r="AP444" s="19"/>
      <c r="AQ444" s="19"/>
      <c r="AR444" s="19"/>
    </row>
    <row r="445" spans="2:44" s="20" customFormat="1" x14ac:dyDescent="0.25">
      <c r="B445" s="90"/>
      <c r="C445" s="91"/>
      <c r="D445" s="92"/>
      <c r="E445" s="93"/>
      <c r="F445" s="94"/>
      <c r="H445" s="93"/>
      <c r="I445" s="95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  <c r="AA445" s="19"/>
      <c r="AB445" s="19"/>
      <c r="AC445" s="19"/>
      <c r="AD445" s="19"/>
      <c r="AE445" s="19"/>
      <c r="AF445" s="19"/>
      <c r="AG445" s="19"/>
      <c r="AH445" s="19"/>
      <c r="AI445" s="19"/>
      <c r="AJ445" s="19"/>
      <c r="AK445" s="19"/>
      <c r="AL445" s="19"/>
      <c r="AM445" s="19"/>
      <c r="AN445" s="19"/>
      <c r="AO445" s="19"/>
      <c r="AP445" s="19"/>
      <c r="AQ445" s="19"/>
      <c r="AR445" s="19"/>
    </row>
    <row r="446" spans="2:44" s="20" customFormat="1" x14ac:dyDescent="0.25">
      <c r="B446" s="90"/>
      <c r="C446" s="91"/>
      <c r="D446" s="92"/>
      <c r="E446" s="93"/>
      <c r="F446" s="94"/>
      <c r="H446" s="93"/>
      <c r="I446" s="95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  <c r="AA446" s="19"/>
      <c r="AB446" s="19"/>
      <c r="AC446" s="19"/>
      <c r="AD446" s="19"/>
      <c r="AE446" s="19"/>
      <c r="AF446" s="19"/>
      <c r="AG446" s="19"/>
      <c r="AH446" s="19"/>
      <c r="AI446" s="19"/>
      <c r="AJ446" s="19"/>
      <c r="AK446" s="19"/>
      <c r="AL446" s="19"/>
      <c r="AM446" s="19"/>
      <c r="AN446" s="19"/>
      <c r="AO446" s="19"/>
      <c r="AP446" s="19"/>
      <c r="AQ446" s="19"/>
      <c r="AR446" s="19"/>
    </row>
    <row r="447" spans="2:44" s="20" customFormat="1" x14ac:dyDescent="0.25">
      <c r="B447" s="90"/>
      <c r="C447" s="91"/>
      <c r="D447" s="92"/>
      <c r="E447" s="93"/>
      <c r="F447" s="94"/>
      <c r="H447" s="93"/>
      <c r="I447" s="95"/>
      <c r="J447" s="19"/>
      <c r="K447" s="19"/>
      <c r="L447" s="19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  <c r="AA447" s="19"/>
      <c r="AB447" s="19"/>
      <c r="AC447" s="19"/>
      <c r="AD447" s="19"/>
      <c r="AE447" s="19"/>
      <c r="AF447" s="19"/>
      <c r="AG447" s="19"/>
      <c r="AH447" s="19"/>
      <c r="AI447" s="19"/>
      <c r="AJ447" s="19"/>
      <c r="AK447" s="19"/>
      <c r="AL447" s="19"/>
      <c r="AM447" s="19"/>
      <c r="AN447" s="19"/>
      <c r="AO447" s="19"/>
      <c r="AP447" s="19"/>
      <c r="AQ447" s="19"/>
      <c r="AR447" s="19"/>
    </row>
    <row r="448" spans="2:44" s="20" customFormat="1" x14ac:dyDescent="0.25">
      <c r="B448" s="90"/>
      <c r="C448" s="91"/>
      <c r="D448" s="92"/>
      <c r="E448" s="93"/>
      <c r="F448" s="94"/>
      <c r="H448" s="93"/>
      <c r="I448" s="95"/>
      <c r="J448" s="19"/>
      <c r="K448" s="19"/>
      <c r="L448" s="19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  <c r="AA448" s="19"/>
      <c r="AB448" s="19"/>
      <c r="AC448" s="19"/>
      <c r="AD448" s="19"/>
      <c r="AE448" s="19"/>
      <c r="AF448" s="19"/>
      <c r="AG448" s="19"/>
      <c r="AH448" s="19"/>
      <c r="AI448" s="19"/>
      <c r="AJ448" s="19"/>
      <c r="AK448" s="19"/>
      <c r="AL448" s="19"/>
      <c r="AM448" s="19"/>
      <c r="AN448" s="19"/>
      <c r="AO448" s="19"/>
      <c r="AP448" s="19"/>
      <c r="AQ448" s="19"/>
      <c r="AR448" s="19"/>
    </row>
    <row r="449" spans="2:44" s="20" customFormat="1" x14ac:dyDescent="0.25">
      <c r="B449" s="90"/>
      <c r="C449" s="91"/>
      <c r="D449" s="92"/>
      <c r="E449" s="93"/>
      <c r="F449" s="94"/>
      <c r="H449" s="93"/>
      <c r="I449" s="95"/>
      <c r="J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  <c r="AA449" s="19"/>
      <c r="AB449" s="19"/>
      <c r="AC449" s="19"/>
      <c r="AD449" s="19"/>
      <c r="AE449" s="19"/>
      <c r="AF449" s="19"/>
      <c r="AG449" s="19"/>
      <c r="AH449" s="19"/>
      <c r="AI449" s="19"/>
      <c r="AJ449" s="19"/>
      <c r="AK449" s="19"/>
      <c r="AL449" s="19"/>
      <c r="AM449" s="19"/>
      <c r="AN449" s="19"/>
      <c r="AO449" s="19"/>
      <c r="AP449" s="19"/>
      <c r="AQ449" s="19"/>
      <c r="AR449" s="19"/>
    </row>
    <row r="450" spans="2:44" s="20" customFormat="1" x14ac:dyDescent="0.25">
      <c r="B450" s="90"/>
      <c r="C450" s="91"/>
      <c r="D450" s="92"/>
      <c r="E450" s="93"/>
      <c r="F450" s="94"/>
      <c r="H450" s="93"/>
      <c r="I450" s="95"/>
      <c r="J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  <c r="AA450" s="19"/>
      <c r="AB450" s="19"/>
      <c r="AC450" s="19"/>
      <c r="AD450" s="19"/>
      <c r="AE450" s="19"/>
      <c r="AF450" s="19"/>
      <c r="AG450" s="19"/>
      <c r="AH450" s="19"/>
      <c r="AI450" s="19"/>
      <c r="AJ450" s="19"/>
      <c r="AK450" s="19"/>
      <c r="AL450" s="19"/>
      <c r="AM450" s="19"/>
      <c r="AN450" s="19"/>
      <c r="AO450" s="19"/>
      <c r="AP450" s="19"/>
      <c r="AQ450" s="19"/>
      <c r="AR450" s="19"/>
    </row>
    <row r="451" spans="2:44" s="20" customFormat="1" x14ac:dyDescent="0.25">
      <c r="B451" s="90"/>
      <c r="C451" s="91"/>
      <c r="D451" s="92"/>
      <c r="E451" s="93"/>
      <c r="F451" s="94"/>
      <c r="H451" s="93"/>
      <c r="I451" s="95"/>
      <c r="J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  <c r="AA451" s="19"/>
      <c r="AB451" s="19"/>
      <c r="AC451" s="19"/>
      <c r="AD451" s="19"/>
      <c r="AE451" s="19"/>
      <c r="AF451" s="19"/>
      <c r="AG451" s="19"/>
      <c r="AH451" s="19"/>
      <c r="AI451" s="19"/>
      <c r="AJ451" s="19"/>
      <c r="AK451" s="19"/>
      <c r="AL451" s="19"/>
      <c r="AM451" s="19"/>
      <c r="AN451" s="19"/>
      <c r="AO451" s="19"/>
      <c r="AP451" s="19"/>
      <c r="AQ451" s="19"/>
      <c r="AR451" s="19"/>
    </row>
    <row r="452" spans="2:44" s="20" customFormat="1" x14ac:dyDescent="0.25">
      <c r="B452" s="90"/>
      <c r="C452" s="91"/>
      <c r="D452" s="92"/>
      <c r="E452" s="93"/>
      <c r="F452" s="94"/>
      <c r="H452" s="93"/>
      <c r="I452" s="95"/>
      <c r="J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  <c r="AA452" s="19"/>
      <c r="AB452" s="19"/>
      <c r="AC452" s="19"/>
      <c r="AD452" s="19"/>
      <c r="AE452" s="19"/>
      <c r="AF452" s="19"/>
      <c r="AG452" s="19"/>
      <c r="AH452" s="19"/>
      <c r="AI452" s="19"/>
      <c r="AJ452" s="19"/>
      <c r="AK452" s="19"/>
      <c r="AL452" s="19"/>
      <c r="AM452" s="19"/>
      <c r="AN452" s="19"/>
      <c r="AO452" s="19"/>
      <c r="AP452" s="19"/>
      <c r="AQ452" s="19"/>
      <c r="AR452" s="19"/>
    </row>
    <row r="453" spans="2:44" s="20" customFormat="1" x14ac:dyDescent="0.25">
      <c r="B453" s="90"/>
      <c r="C453" s="91"/>
      <c r="D453" s="92"/>
      <c r="E453" s="93"/>
      <c r="F453" s="94"/>
      <c r="H453" s="93"/>
      <c r="I453" s="95"/>
      <c r="J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  <c r="AA453" s="19"/>
      <c r="AB453" s="19"/>
      <c r="AC453" s="19"/>
      <c r="AD453" s="19"/>
      <c r="AE453" s="19"/>
      <c r="AF453" s="19"/>
      <c r="AG453" s="19"/>
      <c r="AH453" s="19"/>
      <c r="AI453" s="19"/>
      <c r="AJ453" s="19"/>
      <c r="AK453" s="19"/>
      <c r="AL453" s="19"/>
      <c r="AM453" s="19"/>
      <c r="AN453" s="19"/>
      <c r="AO453" s="19"/>
      <c r="AP453" s="19"/>
      <c r="AQ453" s="19"/>
      <c r="AR453" s="19"/>
    </row>
    <row r="454" spans="2:44" s="20" customFormat="1" x14ac:dyDescent="0.25">
      <c r="B454" s="90"/>
      <c r="C454" s="91"/>
      <c r="D454" s="92"/>
      <c r="E454" s="93"/>
      <c r="F454" s="94"/>
      <c r="H454" s="93"/>
      <c r="I454" s="95"/>
      <c r="J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  <c r="AA454" s="19"/>
      <c r="AB454" s="19"/>
      <c r="AC454" s="19"/>
      <c r="AD454" s="19"/>
      <c r="AE454" s="19"/>
      <c r="AF454" s="19"/>
      <c r="AG454" s="19"/>
      <c r="AH454" s="19"/>
      <c r="AI454" s="19"/>
      <c r="AJ454" s="19"/>
      <c r="AK454" s="19"/>
      <c r="AL454" s="19"/>
      <c r="AM454" s="19"/>
      <c r="AN454" s="19"/>
      <c r="AO454" s="19"/>
      <c r="AP454" s="19"/>
      <c r="AQ454" s="19"/>
      <c r="AR454" s="19"/>
    </row>
    <row r="455" spans="2:44" s="20" customFormat="1" x14ac:dyDescent="0.25">
      <c r="B455" s="90"/>
      <c r="C455" s="91"/>
      <c r="D455" s="92"/>
      <c r="E455" s="93"/>
      <c r="F455" s="94"/>
      <c r="H455" s="93"/>
      <c r="I455" s="95"/>
      <c r="J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  <c r="AA455" s="19"/>
      <c r="AB455" s="19"/>
      <c r="AC455" s="19"/>
      <c r="AD455" s="19"/>
      <c r="AE455" s="19"/>
      <c r="AF455" s="19"/>
      <c r="AG455" s="19"/>
      <c r="AH455" s="19"/>
      <c r="AI455" s="19"/>
      <c r="AJ455" s="19"/>
      <c r="AK455" s="19"/>
      <c r="AL455" s="19"/>
      <c r="AM455" s="19"/>
      <c r="AN455" s="19"/>
      <c r="AO455" s="19"/>
      <c r="AP455" s="19"/>
      <c r="AQ455" s="19"/>
      <c r="AR455" s="19"/>
    </row>
    <row r="456" spans="2:44" s="20" customFormat="1" x14ac:dyDescent="0.25">
      <c r="B456" s="90"/>
      <c r="C456" s="91"/>
      <c r="D456" s="92"/>
      <c r="E456" s="93"/>
      <c r="F456" s="94"/>
      <c r="H456" s="93"/>
      <c r="I456" s="95"/>
      <c r="J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  <c r="AA456" s="19"/>
      <c r="AB456" s="19"/>
      <c r="AC456" s="19"/>
      <c r="AD456" s="19"/>
      <c r="AE456" s="19"/>
      <c r="AF456" s="19"/>
      <c r="AG456" s="19"/>
      <c r="AH456" s="19"/>
      <c r="AI456" s="19"/>
      <c r="AJ456" s="19"/>
      <c r="AK456" s="19"/>
      <c r="AL456" s="19"/>
      <c r="AM456" s="19"/>
      <c r="AN456" s="19"/>
      <c r="AO456" s="19"/>
      <c r="AP456" s="19"/>
      <c r="AQ456" s="19"/>
      <c r="AR456" s="19"/>
    </row>
    <row r="457" spans="2:44" s="20" customFormat="1" x14ac:dyDescent="0.25">
      <c r="B457" s="90"/>
      <c r="C457" s="91"/>
      <c r="D457" s="92"/>
      <c r="E457" s="93"/>
      <c r="F457" s="94"/>
      <c r="H457" s="93"/>
      <c r="I457" s="95"/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  <c r="AA457" s="19"/>
      <c r="AB457" s="19"/>
      <c r="AC457" s="19"/>
      <c r="AD457" s="19"/>
      <c r="AE457" s="19"/>
      <c r="AF457" s="19"/>
      <c r="AG457" s="19"/>
      <c r="AH457" s="19"/>
      <c r="AI457" s="19"/>
      <c r="AJ457" s="19"/>
      <c r="AK457" s="19"/>
      <c r="AL457" s="19"/>
      <c r="AM457" s="19"/>
      <c r="AN457" s="19"/>
      <c r="AO457" s="19"/>
      <c r="AP457" s="19"/>
      <c r="AQ457" s="19"/>
      <c r="AR457" s="19"/>
    </row>
    <row r="458" spans="2:44" s="20" customFormat="1" x14ac:dyDescent="0.25">
      <c r="B458" s="90"/>
      <c r="C458" s="91"/>
      <c r="D458" s="92"/>
      <c r="E458" s="93"/>
      <c r="F458" s="94"/>
      <c r="H458" s="93"/>
      <c r="I458" s="95"/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  <c r="AA458" s="19"/>
      <c r="AB458" s="19"/>
      <c r="AC458" s="19"/>
      <c r="AD458" s="19"/>
      <c r="AE458" s="19"/>
      <c r="AF458" s="19"/>
      <c r="AG458" s="19"/>
      <c r="AH458" s="19"/>
      <c r="AI458" s="19"/>
      <c r="AJ458" s="19"/>
      <c r="AK458" s="19"/>
      <c r="AL458" s="19"/>
      <c r="AM458" s="19"/>
      <c r="AN458" s="19"/>
      <c r="AO458" s="19"/>
      <c r="AP458" s="19"/>
      <c r="AQ458" s="19"/>
      <c r="AR458" s="19"/>
    </row>
    <row r="459" spans="2:44" s="20" customFormat="1" x14ac:dyDescent="0.25">
      <c r="B459" s="90"/>
      <c r="C459" s="91"/>
      <c r="D459" s="92"/>
      <c r="E459" s="93"/>
      <c r="F459" s="94"/>
      <c r="H459" s="93"/>
      <c r="I459" s="95"/>
      <c r="J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  <c r="AA459" s="19"/>
      <c r="AB459" s="19"/>
      <c r="AC459" s="19"/>
      <c r="AD459" s="19"/>
      <c r="AE459" s="19"/>
      <c r="AF459" s="19"/>
      <c r="AG459" s="19"/>
      <c r="AH459" s="19"/>
      <c r="AI459" s="19"/>
      <c r="AJ459" s="19"/>
      <c r="AK459" s="19"/>
      <c r="AL459" s="19"/>
      <c r="AM459" s="19"/>
      <c r="AN459" s="19"/>
      <c r="AO459" s="19"/>
      <c r="AP459" s="19"/>
      <c r="AQ459" s="19"/>
      <c r="AR459" s="19"/>
    </row>
    <row r="460" spans="2:44" s="20" customFormat="1" x14ac:dyDescent="0.25">
      <c r="B460" s="90"/>
      <c r="C460" s="91"/>
      <c r="D460" s="92"/>
      <c r="E460" s="93"/>
      <c r="F460" s="94"/>
      <c r="H460" s="93"/>
      <c r="I460" s="95"/>
      <c r="J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  <c r="AA460" s="19"/>
      <c r="AB460" s="19"/>
      <c r="AC460" s="19"/>
      <c r="AD460" s="19"/>
      <c r="AE460" s="19"/>
      <c r="AF460" s="19"/>
      <c r="AG460" s="19"/>
      <c r="AH460" s="19"/>
      <c r="AI460" s="19"/>
      <c r="AJ460" s="19"/>
      <c r="AK460" s="19"/>
      <c r="AL460" s="19"/>
      <c r="AM460" s="19"/>
      <c r="AN460" s="19"/>
      <c r="AO460" s="19"/>
      <c r="AP460" s="19"/>
      <c r="AQ460" s="19"/>
      <c r="AR460" s="19"/>
    </row>
    <row r="461" spans="2:44" s="20" customFormat="1" x14ac:dyDescent="0.25">
      <c r="B461" s="90"/>
      <c r="C461" s="91"/>
      <c r="D461" s="92"/>
      <c r="E461" s="93"/>
      <c r="F461" s="94"/>
      <c r="H461" s="93"/>
      <c r="I461" s="95"/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  <c r="AA461" s="19"/>
      <c r="AB461" s="19"/>
      <c r="AC461" s="19"/>
      <c r="AD461" s="19"/>
      <c r="AE461" s="19"/>
      <c r="AF461" s="19"/>
      <c r="AG461" s="19"/>
      <c r="AH461" s="19"/>
      <c r="AI461" s="19"/>
      <c r="AJ461" s="19"/>
      <c r="AK461" s="19"/>
      <c r="AL461" s="19"/>
      <c r="AM461" s="19"/>
      <c r="AN461" s="19"/>
      <c r="AO461" s="19"/>
      <c r="AP461" s="19"/>
      <c r="AQ461" s="19"/>
      <c r="AR461" s="19"/>
    </row>
    <row r="462" spans="2:44" s="20" customFormat="1" x14ac:dyDescent="0.25">
      <c r="B462" s="90"/>
      <c r="C462" s="91"/>
      <c r="D462" s="92"/>
      <c r="E462" s="93"/>
      <c r="F462" s="94"/>
      <c r="H462" s="93"/>
      <c r="I462" s="95"/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  <c r="AA462" s="19"/>
      <c r="AB462" s="19"/>
      <c r="AC462" s="19"/>
      <c r="AD462" s="19"/>
      <c r="AE462" s="19"/>
      <c r="AF462" s="19"/>
      <c r="AG462" s="19"/>
      <c r="AH462" s="19"/>
      <c r="AI462" s="19"/>
      <c r="AJ462" s="19"/>
      <c r="AK462" s="19"/>
      <c r="AL462" s="19"/>
      <c r="AM462" s="19"/>
      <c r="AN462" s="19"/>
      <c r="AO462" s="19"/>
      <c r="AP462" s="19"/>
      <c r="AQ462" s="19"/>
      <c r="AR462" s="19"/>
    </row>
    <row r="463" spans="2:44" s="20" customFormat="1" x14ac:dyDescent="0.25">
      <c r="B463" s="90"/>
      <c r="C463" s="91"/>
      <c r="D463" s="92"/>
      <c r="E463" s="93"/>
      <c r="F463" s="94"/>
      <c r="H463" s="93"/>
      <c r="I463" s="95"/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  <c r="AA463" s="19"/>
      <c r="AB463" s="19"/>
      <c r="AC463" s="19"/>
      <c r="AD463" s="19"/>
      <c r="AE463" s="19"/>
      <c r="AF463" s="19"/>
      <c r="AG463" s="19"/>
      <c r="AH463" s="19"/>
      <c r="AI463" s="19"/>
      <c r="AJ463" s="19"/>
      <c r="AK463" s="19"/>
      <c r="AL463" s="19"/>
      <c r="AM463" s="19"/>
      <c r="AN463" s="19"/>
      <c r="AO463" s="19"/>
      <c r="AP463" s="19"/>
      <c r="AQ463" s="19"/>
      <c r="AR463" s="19"/>
    </row>
    <row r="464" spans="2:44" s="20" customFormat="1" x14ac:dyDescent="0.25">
      <c r="B464" s="90"/>
      <c r="C464" s="91"/>
      <c r="D464" s="92"/>
      <c r="E464" s="93"/>
      <c r="F464" s="94"/>
      <c r="H464" s="93"/>
      <c r="I464" s="95"/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  <c r="AA464" s="19"/>
      <c r="AB464" s="19"/>
      <c r="AC464" s="19"/>
      <c r="AD464" s="19"/>
      <c r="AE464" s="19"/>
      <c r="AF464" s="19"/>
      <c r="AG464" s="19"/>
      <c r="AH464" s="19"/>
      <c r="AI464" s="19"/>
      <c r="AJ464" s="19"/>
      <c r="AK464" s="19"/>
      <c r="AL464" s="19"/>
      <c r="AM464" s="19"/>
      <c r="AN464" s="19"/>
      <c r="AO464" s="19"/>
      <c r="AP464" s="19"/>
      <c r="AQ464" s="19"/>
      <c r="AR464" s="19"/>
    </row>
    <row r="465" spans="2:44" s="20" customFormat="1" x14ac:dyDescent="0.25">
      <c r="B465" s="90"/>
      <c r="C465" s="91"/>
      <c r="D465" s="92"/>
      <c r="E465" s="93"/>
      <c r="F465" s="94"/>
      <c r="H465" s="93"/>
      <c r="I465" s="95"/>
      <c r="J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  <c r="AA465" s="19"/>
      <c r="AB465" s="19"/>
      <c r="AC465" s="19"/>
      <c r="AD465" s="19"/>
      <c r="AE465" s="19"/>
      <c r="AF465" s="19"/>
      <c r="AG465" s="19"/>
      <c r="AH465" s="19"/>
      <c r="AI465" s="19"/>
      <c r="AJ465" s="19"/>
      <c r="AK465" s="19"/>
      <c r="AL465" s="19"/>
      <c r="AM465" s="19"/>
      <c r="AN465" s="19"/>
      <c r="AO465" s="19"/>
      <c r="AP465" s="19"/>
      <c r="AQ465" s="19"/>
      <c r="AR465" s="19"/>
    </row>
    <row r="466" spans="2:44" s="20" customFormat="1" x14ac:dyDescent="0.25">
      <c r="B466" s="90"/>
      <c r="C466" s="91"/>
      <c r="D466" s="92"/>
      <c r="E466" s="93"/>
      <c r="F466" s="94"/>
      <c r="H466" s="93"/>
      <c r="I466" s="95"/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  <c r="AA466" s="19"/>
      <c r="AB466" s="19"/>
      <c r="AC466" s="19"/>
      <c r="AD466" s="19"/>
      <c r="AE466" s="19"/>
      <c r="AF466" s="19"/>
      <c r="AG466" s="19"/>
      <c r="AH466" s="19"/>
      <c r="AI466" s="19"/>
      <c r="AJ466" s="19"/>
      <c r="AK466" s="19"/>
      <c r="AL466" s="19"/>
      <c r="AM466" s="19"/>
      <c r="AN466" s="19"/>
      <c r="AO466" s="19"/>
      <c r="AP466" s="19"/>
      <c r="AQ466" s="19"/>
      <c r="AR466" s="19"/>
    </row>
    <row r="467" spans="2:44" s="20" customFormat="1" x14ac:dyDescent="0.25">
      <c r="B467" s="90"/>
      <c r="C467" s="91"/>
      <c r="D467" s="92"/>
      <c r="E467" s="93"/>
      <c r="F467" s="94"/>
      <c r="H467" s="93"/>
      <c r="I467" s="95"/>
      <c r="J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  <c r="AA467" s="19"/>
      <c r="AB467" s="19"/>
      <c r="AC467" s="19"/>
      <c r="AD467" s="19"/>
      <c r="AE467" s="19"/>
      <c r="AF467" s="19"/>
      <c r="AG467" s="19"/>
      <c r="AH467" s="19"/>
      <c r="AI467" s="19"/>
      <c r="AJ467" s="19"/>
      <c r="AK467" s="19"/>
      <c r="AL467" s="19"/>
      <c r="AM467" s="19"/>
      <c r="AN467" s="19"/>
      <c r="AO467" s="19"/>
      <c r="AP467" s="19"/>
      <c r="AQ467" s="19"/>
      <c r="AR467" s="19"/>
    </row>
    <row r="468" spans="2:44" s="20" customFormat="1" x14ac:dyDescent="0.25">
      <c r="B468" s="90"/>
      <c r="C468" s="91"/>
      <c r="D468" s="92"/>
      <c r="E468" s="93"/>
      <c r="F468" s="94"/>
      <c r="H468" s="93"/>
      <c r="I468" s="95"/>
      <c r="J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  <c r="AA468" s="19"/>
      <c r="AB468" s="19"/>
      <c r="AC468" s="19"/>
      <c r="AD468" s="19"/>
      <c r="AE468" s="19"/>
      <c r="AF468" s="19"/>
      <c r="AG468" s="19"/>
      <c r="AH468" s="19"/>
      <c r="AI468" s="19"/>
      <c r="AJ468" s="19"/>
      <c r="AK468" s="19"/>
      <c r="AL468" s="19"/>
      <c r="AM468" s="19"/>
      <c r="AN468" s="19"/>
      <c r="AO468" s="19"/>
      <c r="AP468" s="19"/>
      <c r="AQ468" s="19"/>
      <c r="AR468" s="19"/>
    </row>
    <row r="469" spans="2:44" s="20" customFormat="1" x14ac:dyDescent="0.25">
      <c r="B469" s="90"/>
      <c r="C469" s="91"/>
      <c r="D469" s="92"/>
      <c r="E469" s="93"/>
      <c r="F469" s="94"/>
      <c r="H469" s="93"/>
      <c r="I469" s="95"/>
      <c r="J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  <c r="AA469" s="19"/>
      <c r="AB469" s="19"/>
      <c r="AC469" s="19"/>
      <c r="AD469" s="19"/>
      <c r="AE469" s="19"/>
      <c r="AF469" s="19"/>
      <c r="AG469" s="19"/>
      <c r="AH469" s="19"/>
      <c r="AI469" s="19"/>
      <c r="AJ469" s="19"/>
      <c r="AK469" s="19"/>
      <c r="AL469" s="19"/>
      <c r="AM469" s="19"/>
      <c r="AN469" s="19"/>
      <c r="AO469" s="19"/>
      <c r="AP469" s="19"/>
      <c r="AQ469" s="19"/>
      <c r="AR469" s="19"/>
    </row>
    <row r="470" spans="2:44" s="20" customFormat="1" x14ac:dyDescent="0.25">
      <c r="B470" s="90"/>
      <c r="C470" s="91"/>
      <c r="D470" s="92"/>
      <c r="E470" s="93"/>
      <c r="F470" s="94"/>
      <c r="H470" s="93"/>
      <c r="I470" s="95"/>
      <c r="J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  <c r="AA470" s="19"/>
      <c r="AB470" s="19"/>
      <c r="AC470" s="19"/>
      <c r="AD470" s="19"/>
      <c r="AE470" s="19"/>
      <c r="AF470" s="19"/>
      <c r="AG470" s="19"/>
      <c r="AH470" s="19"/>
      <c r="AI470" s="19"/>
      <c r="AJ470" s="19"/>
      <c r="AK470" s="19"/>
      <c r="AL470" s="19"/>
      <c r="AM470" s="19"/>
      <c r="AN470" s="19"/>
      <c r="AO470" s="19"/>
      <c r="AP470" s="19"/>
      <c r="AQ470" s="19"/>
      <c r="AR470" s="19"/>
    </row>
    <row r="471" spans="2:44" s="20" customFormat="1" x14ac:dyDescent="0.25">
      <c r="B471" s="90"/>
      <c r="C471" s="91"/>
      <c r="D471" s="92"/>
      <c r="E471" s="93"/>
      <c r="F471" s="94"/>
      <c r="H471" s="93"/>
      <c r="I471" s="95"/>
      <c r="J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  <c r="AA471" s="19"/>
      <c r="AB471" s="19"/>
      <c r="AC471" s="19"/>
      <c r="AD471" s="19"/>
      <c r="AE471" s="19"/>
      <c r="AF471" s="19"/>
      <c r="AG471" s="19"/>
      <c r="AH471" s="19"/>
      <c r="AI471" s="19"/>
      <c r="AJ471" s="19"/>
      <c r="AK471" s="19"/>
      <c r="AL471" s="19"/>
      <c r="AM471" s="19"/>
      <c r="AN471" s="19"/>
      <c r="AO471" s="19"/>
      <c r="AP471" s="19"/>
      <c r="AQ471" s="19"/>
      <c r="AR471" s="19"/>
    </row>
    <row r="472" spans="2:44" s="20" customFormat="1" x14ac:dyDescent="0.25">
      <c r="B472" s="90"/>
      <c r="C472" s="91"/>
      <c r="D472" s="92"/>
      <c r="E472" s="93"/>
      <c r="F472" s="94"/>
      <c r="H472" s="93"/>
      <c r="I472" s="95"/>
      <c r="J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  <c r="AA472" s="19"/>
      <c r="AB472" s="19"/>
      <c r="AC472" s="19"/>
      <c r="AD472" s="19"/>
      <c r="AE472" s="19"/>
      <c r="AF472" s="19"/>
      <c r="AG472" s="19"/>
      <c r="AH472" s="19"/>
      <c r="AI472" s="19"/>
      <c r="AJ472" s="19"/>
      <c r="AK472" s="19"/>
      <c r="AL472" s="19"/>
      <c r="AM472" s="19"/>
      <c r="AN472" s="19"/>
      <c r="AO472" s="19"/>
      <c r="AP472" s="19"/>
      <c r="AQ472" s="19"/>
      <c r="AR472" s="19"/>
    </row>
    <row r="473" spans="2:44" s="20" customFormat="1" x14ac:dyDescent="0.25">
      <c r="B473" s="90"/>
      <c r="C473" s="91"/>
      <c r="D473" s="92"/>
      <c r="E473" s="93"/>
      <c r="F473" s="94"/>
      <c r="H473" s="93"/>
      <c r="I473" s="95"/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  <c r="AA473" s="19"/>
      <c r="AB473" s="19"/>
      <c r="AC473" s="19"/>
      <c r="AD473" s="19"/>
      <c r="AE473" s="19"/>
      <c r="AF473" s="19"/>
      <c r="AG473" s="19"/>
      <c r="AH473" s="19"/>
      <c r="AI473" s="19"/>
      <c r="AJ473" s="19"/>
      <c r="AK473" s="19"/>
      <c r="AL473" s="19"/>
      <c r="AM473" s="19"/>
      <c r="AN473" s="19"/>
      <c r="AO473" s="19"/>
      <c r="AP473" s="19"/>
      <c r="AQ473" s="19"/>
      <c r="AR473" s="19"/>
    </row>
    <row r="474" spans="2:44" s="20" customFormat="1" x14ac:dyDescent="0.25">
      <c r="B474" s="90"/>
      <c r="C474" s="91"/>
      <c r="D474" s="92"/>
      <c r="E474" s="93"/>
      <c r="F474" s="94"/>
      <c r="H474" s="93"/>
      <c r="I474" s="95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  <c r="AA474" s="19"/>
      <c r="AB474" s="19"/>
      <c r="AC474" s="19"/>
      <c r="AD474" s="19"/>
      <c r="AE474" s="19"/>
      <c r="AF474" s="19"/>
      <c r="AG474" s="19"/>
      <c r="AH474" s="19"/>
      <c r="AI474" s="19"/>
      <c r="AJ474" s="19"/>
      <c r="AK474" s="19"/>
      <c r="AL474" s="19"/>
      <c r="AM474" s="19"/>
      <c r="AN474" s="19"/>
      <c r="AO474" s="19"/>
      <c r="AP474" s="19"/>
      <c r="AQ474" s="19"/>
      <c r="AR474" s="19"/>
    </row>
    <row r="475" spans="2:44" s="20" customFormat="1" x14ac:dyDescent="0.25">
      <c r="B475" s="90"/>
      <c r="C475" s="91"/>
      <c r="D475" s="92"/>
      <c r="E475" s="93"/>
      <c r="F475" s="94"/>
      <c r="H475" s="93"/>
      <c r="I475" s="95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  <c r="AA475" s="19"/>
      <c r="AB475" s="19"/>
      <c r="AC475" s="19"/>
      <c r="AD475" s="19"/>
      <c r="AE475" s="19"/>
      <c r="AF475" s="19"/>
      <c r="AG475" s="19"/>
      <c r="AH475" s="19"/>
      <c r="AI475" s="19"/>
      <c r="AJ475" s="19"/>
      <c r="AK475" s="19"/>
      <c r="AL475" s="19"/>
      <c r="AM475" s="19"/>
      <c r="AN475" s="19"/>
      <c r="AO475" s="19"/>
      <c r="AP475" s="19"/>
      <c r="AQ475" s="19"/>
      <c r="AR475" s="19"/>
    </row>
    <row r="476" spans="2:44" s="20" customFormat="1" x14ac:dyDescent="0.25">
      <c r="B476" s="90"/>
      <c r="C476" s="91"/>
      <c r="D476" s="92"/>
      <c r="E476" s="93"/>
      <c r="F476" s="94"/>
      <c r="H476" s="93"/>
      <c r="I476" s="95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  <c r="AA476" s="19"/>
      <c r="AB476" s="19"/>
      <c r="AC476" s="19"/>
      <c r="AD476" s="19"/>
      <c r="AE476" s="19"/>
      <c r="AF476" s="19"/>
      <c r="AG476" s="19"/>
      <c r="AH476" s="19"/>
      <c r="AI476" s="19"/>
      <c r="AJ476" s="19"/>
      <c r="AK476" s="19"/>
      <c r="AL476" s="19"/>
      <c r="AM476" s="19"/>
      <c r="AN476" s="19"/>
      <c r="AO476" s="19"/>
      <c r="AP476" s="19"/>
      <c r="AQ476" s="19"/>
      <c r="AR476" s="19"/>
    </row>
    <row r="477" spans="2:44" s="20" customFormat="1" x14ac:dyDescent="0.25">
      <c r="B477" s="90"/>
      <c r="C477" s="91"/>
      <c r="D477" s="92"/>
      <c r="E477" s="93"/>
      <c r="F477" s="94"/>
      <c r="H477" s="93"/>
      <c r="I477" s="95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  <c r="AA477" s="19"/>
      <c r="AB477" s="19"/>
      <c r="AC477" s="19"/>
      <c r="AD477" s="19"/>
      <c r="AE477" s="19"/>
      <c r="AF477" s="19"/>
      <c r="AG477" s="19"/>
      <c r="AH477" s="19"/>
      <c r="AI477" s="19"/>
      <c r="AJ477" s="19"/>
      <c r="AK477" s="19"/>
      <c r="AL477" s="19"/>
      <c r="AM477" s="19"/>
      <c r="AN477" s="19"/>
      <c r="AO477" s="19"/>
      <c r="AP477" s="19"/>
      <c r="AQ477" s="19"/>
      <c r="AR477" s="19"/>
    </row>
    <row r="478" spans="2:44" s="20" customFormat="1" x14ac:dyDescent="0.25">
      <c r="B478" s="90"/>
      <c r="C478" s="91"/>
      <c r="D478" s="92"/>
      <c r="E478" s="93"/>
      <c r="F478" s="94"/>
      <c r="H478" s="93"/>
      <c r="I478" s="95"/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  <c r="AA478" s="19"/>
      <c r="AB478" s="19"/>
      <c r="AC478" s="19"/>
      <c r="AD478" s="19"/>
      <c r="AE478" s="19"/>
      <c r="AF478" s="19"/>
      <c r="AG478" s="19"/>
      <c r="AH478" s="19"/>
      <c r="AI478" s="19"/>
      <c r="AJ478" s="19"/>
      <c r="AK478" s="19"/>
      <c r="AL478" s="19"/>
      <c r="AM478" s="19"/>
      <c r="AN478" s="19"/>
      <c r="AO478" s="19"/>
      <c r="AP478" s="19"/>
      <c r="AQ478" s="19"/>
      <c r="AR478" s="19"/>
    </row>
    <row r="479" spans="2:44" s="20" customFormat="1" x14ac:dyDescent="0.25">
      <c r="B479" s="90"/>
      <c r="C479" s="91"/>
      <c r="D479" s="92"/>
      <c r="E479" s="93"/>
      <c r="F479" s="94"/>
      <c r="H479" s="93"/>
      <c r="I479" s="95"/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  <c r="AA479" s="19"/>
      <c r="AB479" s="19"/>
      <c r="AC479" s="19"/>
      <c r="AD479" s="19"/>
      <c r="AE479" s="19"/>
      <c r="AF479" s="19"/>
      <c r="AG479" s="19"/>
      <c r="AH479" s="19"/>
      <c r="AI479" s="19"/>
      <c r="AJ479" s="19"/>
      <c r="AK479" s="19"/>
      <c r="AL479" s="19"/>
      <c r="AM479" s="19"/>
      <c r="AN479" s="19"/>
      <c r="AO479" s="19"/>
      <c r="AP479" s="19"/>
      <c r="AQ479" s="19"/>
      <c r="AR479" s="19"/>
    </row>
    <row r="480" spans="2:44" s="20" customFormat="1" x14ac:dyDescent="0.25">
      <c r="B480" s="90"/>
      <c r="C480" s="91"/>
      <c r="D480" s="92"/>
      <c r="E480" s="93"/>
      <c r="F480" s="94"/>
      <c r="H480" s="93"/>
      <c r="I480" s="95"/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  <c r="AA480" s="19"/>
      <c r="AB480" s="19"/>
      <c r="AC480" s="19"/>
      <c r="AD480" s="19"/>
      <c r="AE480" s="19"/>
      <c r="AF480" s="19"/>
      <c r="AG480" s="19"/>
      <c r="AH480" s="19"/>
      <c r="AI480" s="19"/>
      <c r="AJ480" s="19"/>
      <c r="AK480" s="19"/>
      <c r="AL480" s="19"/>
      <c r="AM480" s="19"/>
      <c r="AN480" s="19"/>
      <c r="AO480" s="19"/>
      <c r="AP480" s="19"/>
      <c r="AQ480" s="19"/>
      <c r="AR480" s="19"/>
    </row>
    <row r="481" spans="1:44" s="20" customFormat="1" x14ac:dyDescent="0.25">
      <c r="B481" s="90"/>
      <c r="C481" s="91"/>
      <c r="D481" s="92"/>
      <c r="E481" s="93"/>
      <c r="F481" s="94"/>
      <c r="H481" s="93"/>
      <c r="I481" s="95"/>
      <c r="J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  <c r="AA481" s="19"/>
      <c r="AB481" s="19"/>
      <c r="AC481" s="19"/>
      <c r="AD481" s="19"/>
      <c r="AE481" s="19"/>
      <c r="AF481" s="19"/>
      <c r="AG481" s="19"/>
      <c r="AH481" s="19"/>
      <c r="AI481" s="19"/>
      <c r="AJ481" s="19"/>
      <c r="AK481" s="19"/>
      <c r="AL481" s="19"/>
      <c r="AM481" s="19"/>
      <c r="AN481" s="19"/>
      <c r="AO481" s="19"/>
      <c r="AP481" s="19"/>
      <c r="AQ481" s="19"/>
      <c r="AR481" s="19"/>
    </row>
    <row r="482" spans="1:44" s="20" customFormat="1" x14ac:dyDescent="0.25">
      <c r="B482" s="90"/>
      <c r="C482" s="91"/>
      <c r="D482" s="92"/>
      <c r="E482" s="93"/>
      <c r="F482" s="94"/>
      <c r="H482" s="93"/>
      <c r="I482" s="95"/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  <c r="AA482" s="19"/>
      <c r="AB482" s="19"/>
      <c r="AC482" s="19"/>
      <c r="AD482" s="19"/>
      <c r="AE482" s="19"/>
      <c r="AF482" s="19"/>
      <c r="AG482" s="19"/>
      <c r="AH482" s="19"/>
      <c r="AI482" s="19"/>
      <c r="AJ482" s="19"/>
      <c r="AK482" s="19"/>
      <c r="AL482" s="19"/>
      <c r="AM482" s="19"/>
      <c r="AN482" s="19"/>
      <c r="AO482" s="19"/>
      <c r="AP482" s="19"/>
      <c r="AQ482" s="19"/>
      <c r="AR482" s="19"/>
    </row>
    <row r="483" spans="1:44" s="20" customFormat="1" x14ac:dyDescent="0.25">
      <c r="B483" s="90"/>
      <c r="C483" s="91"/>
      <c r="D483" s="92"/>
      <c r="E483" s="93"/>
      <c r="F483" s="94"/>
      <c r="H483" s="93"/>
      <c r="I483" s="95"/>
      <c r="J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  <c r="AA483" s="19"/>
      <c r="AB483" s="19"/>
      <c r="AC483" s="19"/>
      <c r="AD483" s="19"/>
      <c r="AE483" s="19"/>
      <c r="AF483" s="19"/>
      <c r="AG483" s="19"/>
      <c r="AH483" s="19"/>
      <c r="AI483" s="19"/>
      <c r="AJ483" s="19"/>
      <c r="AK483" s="19"/>
      <c r="AL483" s="19"/>
      <c r="AM483" s="19"/>
      <c r="AN483" s="19"/>
      <c r="AO483" s="19"/>
      <c r="AP483" s="19"/>
      <c r="AQ483" s="19"/>
      <c r="AR483" s="19"/>
    </row>
    <row r="484" spans="1:44" s="20" customFormat="1" x14ac:dyDescent="0.25">
      <c r="B484" s="90"/>
      <c r="C484" s="91"/>
      <c r="D484" s="92"/>
      <c r="E484" s="93"/>
      <c r="F484" s="94"/>
      <c r="H484" s="93"/>
      <c r="I484" s="95"/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  <c r="AA484" s="19"/>
      <c r="AB484" s="19"/>
      <c r="AC484" s="19"/>
      <c r="AD484" s="19"/>
      <c r="AE484" s="19"/>
      <c r="AF484" s="19"/>
      <c r="AG484" s="19"/>
      <c r="AH484" s="19"/>
      <c r="AI484" s="19"/>
      <c r="AJ484" s="19"/>
      <c r="AK484" s="19"/>
      <c r="AL484" s="19"/>
      <c r="AM484" s="19"/>
      <c r="AN484" s="19"/>
      <c r="AO484" s="19"/>
      <c r="AP484" s="19"/>
      <c r="AQ484" s="19"/>
      <c r="AR484" s="19"/>
    </row>
    <row r="485" spans="1:44" x14ac:dyDescent="0.25">
      <c r="A485" s="20"/>
      <c r="B485" s="90"/>
      <c r="C485" s="91"/>
      <c r="D485" s="92"/>
      <c r="E485" s="93"/>
      <c r="F485" s="94"/>
      <c r="G485" s="20"/>
      <c r="H485" s="93"/>
      <c r="I485" s="95"/>
    </row>
    <row r="486" spans="1:44" x14ac:dyDescent="0.25">
      <c r="B486" s="90"/>
      <c r="C486" s="91"/>
      <c r="D486" s="92"/>
      <c r="E486" s="93"/>
      <c r="F486" s="94"/>
      <c r="G486" s="20"/>
      <c r="H486" s="93"/>
      <c r="I486" s="95"/>
    </row>
    <row r="487" spans="1:44" x14ac:dyDescent="0.25">
      <c r="B487" s="90"/>
      <c r="C487" s="91"/>
      <c r="D487" s="92"/>
      <c r="E487" s="93"/>
      <c r="F487" s="94"/>
      <c r="G487" s="20"/>
      <c r="H487" s="93"/>
      <c r="I487" s="95"/>
    </row>
    <row r="488" spans="1:44" x14ac:dyDescent="0.25">
      <c r="B488" s="90"/>
      <c r="C488" s="91"/>
      <c r="D488" s="92"/>
      <c r="E488" s="93"/>
      <c r="F488" s="94"/>
      <c r="G488" s="20"/>
      <c r="H488" s="93"/>
      <c r="I488" s="95"/>
    </row>
    <row r="489" spans="1:44" x14ac:dyDescent="0.25">
      <c r="B489" s="90"/>
      <c r="C489" s="91"/>
      <c r="D489" s="92"/>
      <c r="E489" s="93"/>
      <c r="F489" s="94"/>
      <c r="G489" s="20"/>
      <c r="H489" s="93"/>
      <c r="I489" s="95"/>
    </row>
    <row r="490" spans="1:44" x14ac:dyDescent="0.25">
      <c r="B490" s="90"/>
      <c r="C490" s="91"/>
      <c r="D490" s="92"/>
      <c r="E490" s="93"/>
      <c r="F490" s="94"/>
      <c r="G490" s="20"/>
      <c r="H490" s="93"/>
      <c r="I490" s="95"/>
    </row>
    <row r="491" spans="1:44" x14ac:dyDescent="0.25">
      <c r="B491" s="90"/>
      <c r="C491" s="91"/>
      <c r="D491" s="92"/>
      <c r="E491" s="93"/>
      <c r="F491" s="94"/>
      <c r="G491" s="20"/>
      <c r="H491" s="93"/>
      <c r="I491" s="95"/>
    </row>
    <row r="492" spans="1:44" x14ac:dyDescent="0.25">
      <c r="B492" s="90"/>
      <c r="C492" s="91"/>
      <c r="D492" s="92"/>
      <c r="E492" s="93"/>
      <c r="F492" s="94"/>
      <c r="G492" s="20"/>
      <c r="H492" s="93"/>
      <c r="I492" s="95"/>
    </row>
    <row r="493" spans="1:44" x14ac:dyDescent="0.25">
      <c r="B493" s="90"/>
      <c r="C493" s="91"/>
      <c r="D493" s="92"/>
      <c r="E493" s="93"/>
      <c r="F493" s="94"/>
      <c r="G493" s="20"/>
      <c r="H493" s="93"/>
      <c r="I493" s="95"/>
    </row>
    <row r="494" spans="1:44" x14ac:dyDescent="0.25">
      <c r="B494" s="90"/>
      <c r="C494" s="91"/>
      <c r="D494" s="92"/>
      <c r="E494" s="93"/>
      <c r="F494" s="94"/>
      <c r="G494" s="20"/>
      <c r="H494" s="93"/>
      <c r="I494" s="95"/>
    </row>
    <row r="495" spans="1:44" x14ac:dyDescent="0.25">
      <c r="B495" s="90"/>
      <c r="C495" s="91"/>
      <c r="D495" s="92"/>
      <c r="E495" s="93"/>
      <c r="F495" s="94"/>
      <c r="G495" s="20"/>
      <c r="H495" s="93"/>
      <c r="I495" s="95"/>
    </row>
    <row r="496" spans="1:44" x14ac:dyDescent="0.25">
      <c r="B496" s="90"/>
      <c r="C496" s="91"/>
      <c r="D496" s="92"/>
      <c r="E496" s="93"/>
      <c r="F496" s="94"/>
      <c r="G496" s="20"/>
      <c r="H496" s="93"/>
      <c r="I496" s="95"/>
    </row>
    <row r="497" spans="2:9" x14ac:dyDescent="0.25">
      <c r="B497" s="90"/>
      <c r="C497" s="91"/>
      <c r="D497" s="92"/>
      <c r="E497" s="93"/>
      <c r="F497" s="94"/>
      <c r="G497" s="20"/>
      <c r="H497" s="93"/>
      <c r="I497" s="95"/>
    </row>
    <row r="498" spans="2:9" x14ac:dyDescent="0.25">
      <c r="B498" s="90"/>
      <c r="C498" s="91"/>
      <c r="D498" s="92"/>
      <c r="E498" s="93"/>
      <c r="F498" s="94"/>
      <c r="G498" s="20"/>
      <c r="H498" s="93"/>
      <c r="I498" s="95"/>
    </row>
    <row r="499" spans="2:9" x14ac:dyDescent="0.25">
      <c r="B499" s="90"/>
      <c r="C499" s="91"/>
      <c r="D499" s="92"/>
      <c r="E499" s="93"/>
      <c r="F499" s="94"/>
      <c r="G499" s="20"/>
      <c r="H499" s="93"/>
      <c r="I499" s="95"/>
    </row>
    <row r="500" spans="2:9" x14ac:dyDescent="0.25">
      <c r="B500" s="90"/>
      <c r="C500" s="91"/>
      <c r="D500" s="92"/>
      <c r="E500" s="93"/>
      <c r="F500" s="94"/>
      <c r="G500" s="20"/>
      <c r="H500" s="93"/>
      <c r="I500" s="95"/>
    </row>
    <row r="501" spans="2:9" x14ac:dyDescent="0.25">
      <c r="B501" s="90"/>
      <c r="C501" s="91"/>
      <c r="D501" s="92"/>
      <c r="E501" s="93"/>
      <c r="F501" s="94"/>
      <c r="G501" s="20"/>
      <c r="H501" s="93"/>
      <c r="I501" s="95"/>
    </row>
    <row r="502" spans="2:9" x14ac:dyDescent="0.25">
      <c r="B502" s="90"/>
      <c r="C502" s="91"/>
      <c r="D502" s="92"/>
      <c r="E502" s="93"/>
      <c r="F502" s="94"/>
      <c r="G502" s="20"/>
      <c r="H502" s="93"/>
      <c r="I502" s="95"/>
    </row>
    <row r="503" spans="2:9" x14ac:dyDescent="0.25">
      <c r="B503" s="90"/>
      <c r="C503" s="91"/>
      <c r="D503" s="92"/>
      <c r="E503" s="93"/>
      <c r="F503" s="94"/>
      <c r="G503" s="20"/>
      <c r="H503" s="93"/>
      <c r="I503" s="95"/>
    </row>
    <row r="504" spans="2:9" x14ac:dyDescent="0.25">
      <c r="B504" s="90"/>
      <c r="C504" s="91"/>
      <c r="D504" s="92"/>
      <c r="E504" s="93"/>
      <c r="F504" s="94"/>
      <c r="G504" s="20"/>
      <c r="H504" s="93"/>
      <c r="I504" s="95"/>
    </row>
    <row r="505" spans="2:9" x14ac:dyDescent="0.25">
      <c r="B505" s="90"/>
      <c r="C505" s="91"/>
      <c r="D505" s="92"/>
      <c r="E505" s="93"/>
      <c r="F505" s="94"/>
      <c r="G505" s="20"/>
      <c r="H505" s="93"/>
      <c r="I505" s="95"/>
    </row>
    <row r="506" spans="2:9" x14ac:dyDescent="0.25">
      <c r="B506" s="90"/>
      <c r="C506" s="91"/>
      <c r="D506" s="92"/>
      <c r="E506" s="93"/>
      <c r="F506" s="94"/>
      <c r="G506" s="20"/>
      <c r="H506" s="93"/>
      <c r="I506" s="95"/>
    </row>
    <row r="507" spans="2:9" x14ac:dyDescent="0.25">
      <c r="B507" s="90"/>
      <c r="C507" s="91"/>
      <c r="D507" s="92"/>
      <c r="E507" s="93"/>
      <c r="F507" s="94"/>
      <c r="G507" s="20"/>
      <c r="H507" s="93"/>
      <c r="I507" s="95"/>
    </row>
    <row r="508" spans="2:9" x14ac:dyDescent="0.25">
      <c r="B508" s="90"/>
      <c r="C508" s="91"/>
      <c r="D508" s="92"/>
      <c r="E508" s="93"/>
      <c r="F508" s="94"/>
      <c r="G508" s="20"/>
      <c r="H508" s="93"/>
      <c r="I508" s="95"/>
    </row>
    <row r="509" spans="2:9" x14ac:dyDescent="0.25">
      <c r="B509" s="90"/>
      <c r="C509" s="91"/>
      <c r="D509" s="92"/>
      <c r="E509" s="93"/>
      <c r="F509" s="94"/>
      <c r="G509" s="20"/>
      <c r="H509" s="93"/>
      <c r="I509" s="95"/>
    </row>
    <row r="510" spans="2:9" x14ac:dyDescent="0.25">
      <c r="B510" s="90"/>
      <c r="C510" s="91"/>
      <c r="D510" s="92"/>
      <c r="E510" s="93"/>
      <c r="F510" s="94"/>
      <c r="G510" s="20"/>
      <c r="H510" s="93"/>
      <c r="I510" s="95"/>
    </row>
  </sheetData>
  <mergeCells count="5">
    <mergeCell ref="B4:B5"/>
    <mergeCell ref="C4:C5"/>
    <mergeCell ref="D4:E5"/>
    <mergeCell ref="F4:F5"/>
    <mergeCell ref="G4:H5"/>
  </mergeCells>
  <printOptions horizontalCentered="1"/>
  <pageMargins left="0" right="0" top="0.75" bottom="0.75" header="0.3" footer="0.3"/>
  <pageSetup paperSize="9" scale="50" orientation="landscape" horizontalDpi="4294967293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64"/>
  <sheetViews>
    <sheetView showGridLines="0" tabSelected="1" workbookViewId="0">
      <selection activeCell="H29" sqref="H29"/>
    </sheetView>
  </sheetViews>
  <sheetFormatPr defaultRowHeight="15" outlineLevelRow="1" x14ac:dyDescent="0.25"/>
  <cols>
    <col min="1" max="1" width="3.28515625" customWidth="1"/>
    <col min="2" max="2" width="21" style="126" customWidth="1"/>
    <col min="3" max="3" width="20" style="127" customWidth="1"/>
    <col min="4" max="5" width="3.28515625" style="128" customWidth="1"/>
    <col min="6" max="6" width="3.28515625" customWidth="1"/>
    <col min="7" max="7" width="31" bestFit="1" customWidth="1"/>
    <col min="8" max="8" width="15.28515625" bestFit="1" customWidth="1"/>
    <col min="9" max="9" width="3.28515625" customWidth="1"/>
    <col min="10" max="10" width="2" customWidth="1"/>
    <col min="11" max="14" width="13.28515625" bestFit="1" customWidth="1"/>
    <col min="25" max="25" width="10.140625" customWidth="1"/>
  </cols>
  <sheetData>
    <row r="1" spans="1:9" ht="17.25" x14ac:dyDescent="0.25">
      <c r="B1" s="265" t="s">
        <v>214</v>
      </c>
      <c r="C1" s="265"/>
      <c r="D1" s="265"/>
      <c r="E1" s="265"/>
      <c r="F1" s="265"/>
      <c r="G1" s="265"/>
      <c r="H1" s="265"/>
    </row>
    <row r="2" spans="1:9" ht="2.25" customHeight="1" thickBot="1" x14ac:dyDescent="0.3"/>
    <row r="3" spans="1:9" ht="7.5" customHeight="1" x14ac:dyDescent="0.25">
      <c r="A3" s="129"/>
      <c r="B3" s="130"/>
      <c r="C3" s="131"/>
      <c r="D3" s="132"/>
      <c r="F3" s="129"/>
      <c r="G3" s="133"/>
      <c r="H3" s="133"/>
      <c r="I3" s="134"/>
    </row>
    <row r="4" spans="1:9" s="139" customFormat="1" ht="17.25" x14ac:dyDescent="0.25">
      <c r="A4" s="135"/>
      <c r="B4" s="266" t="s">
        <v>215</v>
      </c>
      <c r="C4" s="267"/>
      <c r="D4" s="136"/>
      <c r="E4" s="137"/>
      <c r="F4" s="135"/>
      <c r="G4" s="266" t="s">
        <v>216</v>
      </c>
      <c r="H4" s="267"/>
      <c r="I4" s="138"/>
    </row>
    <row r="5" spans="1:9" s="139" customFormat="1" ht="7.5" customHeight="1" x14ac:dyDescent="0.25">
      <c r="A5" s="135"/>
      <c r="B5" s="140"/>
      <c r="C5" s="141"/>
      <c r="D5" s="136"/>
      <c r="E5" s="137"/>
      <c r="F5" s="135"/>
      <c r="G5" s="142"/>
      <c r="H5" s="143"/>
      <c r="I5" s="138"/>
    </row>
    <row r="6" spans="1:9" x14ac:dyDescent="0.25">
      <c r="A6" s="144"/>
      <c r="B6" s="145" t="s">
        <v>217</v>
      </c>
      <c r="C6" s="146"/>
      <c r="D6" s="147"/>
      <c r="E6" s="148"/>
      <c r="F6" s="144"/>
      <c r="G6" s="149" t="s">
        <v>218</v>
      </c>
      <c r="H6" s="150">
        <f>(((((100-8)/(100-C12))*C12))+(100-8))/100</f>
        <v>1.5566835871404399</v>
      </c>
      <c r="I6" s="151"/>
    </row>
    <row r="7" spans="1:9" x14ac:dyDescent="0.25">
      <c r="A7" s="144"/>
      <c r="B7" s="152" t="s">
        <v>219</v>
      </c>
      <c r="C7" s="153">
        <v>42005</v>
      </c>
      <c r="D7" s="154"/>
      <c r="E7" s="155"/>
      <c r="F7" s="144"/>
      <c r="G7" s="142" t="s">
        <v>220</v>
      </c>
      <c r="H7" s="156" t="str">
        <f>IF(C10&gt;6850,'HPB Dec 2012'!$B$11,IF(C10&gt;6400,'HPB Dec 2012'!$B$12,IF(C10&gt;=5900,'HPB Dec 2012'!$B$13,IF(C10&gt;=5500,'HPB Dec 2012'!$B$14,IF(C10&gt;=5125,'HPB Dec 2012'!$B$15,IF(C10&gt;=4600,'HPB Dec 2012'!$B$16,IF(C10&gt;=4300,'HPB Dec 2012'!$B$17,'HPB Dec 2012'!$B$18)))))))</f>
        <v xml:space="preserve"> Envirocoal</v>
      </c>
      <c r="I7" s="151"/>
    </row>
    <row r="8" spans="1:9" x14ac:dyDescent="0.25">
      <c r="A8" s="144"/>
      <c r="B8" s="152" t="s">
        <v>221</v>
      </c>
      <c r="C8" s="157">
        <v>7488.2240000000002</v>
      </c>
      <c r="D8" s="158"/>
      <c r="E8" s="159"/>
      <c r="F8" s="144"/>
      <c r="G8" s="142" t="s">
        <v>222</v>
      </c>
      <c r="H8" s="160">
        <f ca="1">OFFSET('HBA 2009-2015'!$C$45,MATCH(MONTH(C7)&amp;"-"&amp;YEAR(C7),'HBA 2009-2015'!$B$5:$B$113,0),MATCH(H7,'HBA 2009-2015'!$D$2:$K$2,0))</f>
        <v>79.3</v>
      </c>
      <c r="I8" s="151"/>
    </row>
    <row r="9" spans="1:9" x14ac:dyDescent="0.25">
      <c r="A9" s="144"/>
      <c r="B9" s="152" t="s">
        <v>360</v>
      </c>
      <c r="C9" s="161">
        <v>7500</v>
      </c>
      <c r="D9" s="162"/>
      <c r="E9" s="163"/>
      <c r="F9" s="144"/>
      <c r="G9" s="142"/>
      <c r="H9" s="160"/>
      <c r="I9" s="151"/>
    </row>
    <row r="10" spans="1:9" ht="15.75" thickBot="1" x14ac:dyDescent="0.3">
      <c r="A10" s="144"/>
      <c r="B10" s="152" t="s">
        <v>223</v>
      </c>
      <c r="C10" s="249">
        <f>C9*(100-C12)/(100-C11)</f>
        <v>5120.7255083179298</v>
      </c>
      <c r="D10" s="158"/>
      <c r="E10" s="159"/>
      <c r="F10" s="144"/>
      <c r="G10" s="142" t="s">
        <v>225</v>
      </c>
      <c r="H10" s="164">
        <f ca="1">IF(H7= 'HPB Dec 2012'!$B$18,IF(C12&lt;40,((H8+(VLOOKUP(H7,'HPB Dec 2012'!$B$11:$G$18,4,FALSE)-0.8)*4+(VLOOKUP(H7,'HPB Dec 2012'!$B$11:$G$18,5,FALSE)-15)*0.4)*(C10/VLOOKUP(H7,'HPB Dec 2012'!$B$11:$G$18,2,FALSE))*(((100-C12)/(100-VLOOKUP(H7,'HPB Dec 2012'!$B$11:$G$18,3,FALSE))*(100-8/H6))/(100-8/'HPB Dec 2012'!$I$18)))-((C13-0.8)*4+(C14-15)*0.4),((VLOOKUP(H7,'HPB Dec 2012'!$B$11:$G$18,6,FALSE)+(VLOOKUP(H7,'HPB Dec 2012'!$B$11:$G$18,4,FALSE)-0.8)*4+(VLOOKUP(H7,'HPB Dec 2012'!$B$11:$G$18,5,FALSE)-15)*0.4)*(C10/VLOOKUP(H7,'HPB Dec 2012'!$B$11:$G$18,2,FALSE))*(((100-C12)/(100-VLOOKUP(H7,'HPB Dec 2012'!$B$11:$G$18,3,FALSE))*(100-8/H6))/(100-8/'HPB Dec 2012'!$I$18)))),((H8+(VLOOKUP(H7,'HPB Dec 2012'!$B$11:$G$18,4,FALSE)-0.8)*4+(VLOOKUP(H7,'HPB Dec 2012'!$B$11:$G$18,5,FALSE)-15)*0.4)*(C10/VLOOKUP(H7,'HPB Dec 2012'!$B$11:$G$18,2,FALSE))*(((100-C12)/(100-VLOOKUP(H7,'HPB Dec 2012'!$B$11:$G$18,3,FALSE))*(100-8))/(100-8)))-((C13-0.8)*4+(C14-15)*0.4))</f>
        <v>61.936820561897385</v>
      </c>
      <c r="I10" s="151"/>
    </row>
    <row r="11" spans="1:9" ht="15.75" thickTop="1" x14ac:dyDescent="0.25">
      <c r="A11" s="144"/>
      <c r="B11" s="152" t="s">
        <v>361</v>
      </c>
      <c r="C11" s="157">
        <v>13.44</v>
      </c>
      <c r="D11" s="166"/>
      <c r="E11" s="167"/>
      <c r="F11" s="144"/>
      <c r="G11" s="141"/>
      <c r="H11" s="143"/>
      <c r="I11" s="151"/>
    </row>
    <row r="12" spans="1:9" x14ac:dyDescent="0.25">
      <c r="A12" s="144"/>
      <c r="B12" s="152" t="s">
        <v>224</v>
      </c>
      <c r="C12" s="157">
        <v>40.9</v>
      </c>
      <c r="D12" s="158"/>
      <c r="E12" s="159"/>
      <c r="F12" s="144"/>
      <c r="G12" s="140" t="s">
        <v>228</v>
      </c>
      <c r="H12" s="143"/>
      <c r="I12" s="151"/>
    </row>
    <row r="13" spans="1:9" x14ac:dyDescent="0.25">
      <c r="A13" s="144"/>
      <c r="B13" s="152" t="s">
        <v>226</v>
      </c>
      <c r="C13" s="165">
        <v>0.32</v>
      </c>
      <c r="D13" s="158"/>
      <c r="E13" s="159"/>
      <c r="F13" s="144"/>
      <c r="G13" s="141" t="s">
        <v>231</v>
      </c>
      <c r="H13" s="168">
        <f>VLOOKUP($C$15,Tabel!$B$5:$E$9,2,FALSE)*C16</f>
        <v>3.5</v>
      </c>
      <c r="I13" s="151"/>
    </row>
    <row r="14" spans="1:9" x14ac:dyDescent="0.25">
      <c r="A14" s="144"/>
      <c r="B14" s="152" t="s">
        <v>227</v>
      </c>
      <c r="C14" s="157">
        <v>10.1</v>
      </c>
      <c r="D14" s="158"/>
      <c r="E14" s="159"/>
      <c r="F14" s="144"/>
      <c r="G14" s="141" t="s">
        <v>233</v>
      </c>
      <c r="H14" s="168">
        <f>VLOOKUP($C$15,Tabel!$B$5:$E$9,3,FALSE)</f>
        <v>0.25</v>
      </c>
      <c r="I14" s="151"/>
    </row>
    <row r="15" spans="1:9" x14ac:dyDescent="0.25">
      <c r="A15" s="144"/>
      <c r="B15" s="152" t="s">
        <v>229</v>
      </c>
      <c r="C15" s="157" t="s">
        <v>346</v>
      </c>
      <c r="D15" s="158"/>
      <c r="E15" s="159"/>
      <c r="F15" s="144"/>
      <c r="G15" s="141" t="s">
        <v>235</v>
      </c>
      <c r="H15" s="168">
        <f>VLOOKUP($C$15,Tabel!$B$5:$E$9,4,FALSE)</f>
        <v>3</v>
      </c>
      <c r="I15" s="151"/>
    </row>
    <row r="16" spans="1:9" x14ac:dyDescent="0.25">
      <c r="A16" s="144"/>
      <c r="B16" s="152" t="s">
        <v>232</v>
      </c>
      <c r="C16" s="157">
        <v>70</v>
      </c>
      <c r="D16" s="158"/>
      <c r="E16" s="159"/>
      <c r="F16" s="144"/>
      <c r="G16" s="141" t="s">
        <v>237</v>
      </c>
      <c r="H16" s="169">
        <f>SUM(H13:H15)</f>
        <v>6.75</v>
      </c>
      <c r="I16" s="151"/>
    </row>
    <row r="17" spans="1:11" x14ac:dyDescent="0.25">
      <c r="A17" s="144"/>
      <c r="B17" s="152" t="s">
        <v>234</v>
      </c>
      <c r="C17" s="157" t="s">
        <v>363</v>
      </c>
      <c r="D17" s="158"/>
      <c r="E17" s="159"/>
      <c r="F17" s="144"/>
      <c r="G17" s="141"/>
      <c r="H17" s="143"/>
      <c r="I17" s="151"/>
    </row>
    <row r="18" spans="1:11" ht="15.75" thickBot="1" x14ac:dyDescent="0.3">
      <c r="A18" s="144"/>
      <c r="B18" s="152" t="s">
        <v>236</v>
      </c>
      <c r="C18" s="157">
        <v>20.5</v>
      </c>
      <c r="D18" s="170"/>
      <c r="F18" s="144"/>
      <c r="G18" s="142" t="s">
        <v>238</v>
      </c>
      <c r="H18" s="164">
        <f ca="1">+H10-H16</f>
        <v>55.186820561897385</v>
      </c>
      <c r="I18" s="151"/>
    </row>
    <row r="19" spans="1:11" ht="9" customHeight="1" thickTop="1" x14ac:dyDescent="0.25">
      <c r="A19" s="144"/>
      <c r="B19" s="141"/>
      <c r="C19" s="143"/>
      <c r="D19" s="170"/>
      <c r="F19" s="144"/>
      <c r="G19" s="142"/>
      <c r="H19" s="171"/>
      <c r="I19" s="151"/>
    </row>
    <row r="20" spans="1:11" outlineLevel="1" x14ac:dyDescent="0.25">
      <c r="A20" s="144"/>
      <c r="B20" s="141"/>
      <c r="C20" s="143"/>
      <c r="D20" s="170"/>
      <c r="F20" s="144"/>
      <c r="G20" s="140" t="s">
        <v>239</v>
      </c>
      <c r="H20" s="143"/>
      <c r="I20" s="151"/>
    </row>
    <row r="21" spans="1:11" outlineLevel="1" x14ac:dyDescent="0.25">
      <c r="A21" s="144"/>
      <c r="B21" s="152" t="s">
        <v>240</v>
      </c>
      <c r="C21" s="157" t="s">
        <v>359</v>
      </c>
      <c r="D21" s="170"/>
      <c r="F21" s="144"/>
      <c r="G21" s="141" t="s">
        <v>231</v>
      </c>
      <c r="H21" s="168">
        <f>VLOOKUP($C$15,Tabel!$B$13:$G$17,2,FALSE)*C16</f>
        <v>3.5</v>
      </c>
      <c r="I21" s="151"/>
    </row>
    <row r="22" spans="1:11" s="171" customFormat="1" outlineLevel="1" x14ac:dyDescent="0.25">
      <c r="A22" s="144"/>
      <c r="B22" s="152" t="s">
        <v>242</v>
      </c>
      <c r="C22" s="157">
        <v>1000</v>
      </c>
      <c r="D22" s="172"/>
      <c r="E22" s="173"/>
      <c r="F22" s="144"/>
      <c r="G22" s="141" t="s">
        <v>243</v>
      </c>
      <c r="H22" s="168">
        <f>VLOOKUP($C$21,Tabel!$I$13:$J$17,2,FALSE)*C22</f>
        <v>3.9</v>
      </c>
      <c r="I22" s="151"/>
    </row>
    <row r="23" spans="1:11" s="171" customFormat="1" outlineLevel="1" x14ac:dyDescent="0.25">
      <c r="A23" s="144"/>
      <c r="D23" s="172"/>
      <c r="E23" s="173"/>
      <c r="F23" s="144"/>
      <c r="G23" s="141" t="s">
        <v>233</v>
      </c>
      <c r="H23" s="168">
        <f>VLOOKUP($C$15,Tabel!$B$13:$G$17,3,FALSE)</f>
        <v>0.25</v>
      </c>
      <c r="I23" s="151"/>
    </row>
    <row r="24" spans="1:11" s="171" customFormat="1" outlineLevel="1" x14ac:dyDescent="0.25">
      <c r="A24" s="144"/>
      <c r="D24" s="172"/>
      <c r="E24" s="173"/>
      <c r="F24" s="144"/>
      <c r="G24" s="141" t="s">
        <v>244</v>
      </c>
      <c r="H24" s="174">
        <f>VLOOKUP($C$15,Tabel!$B$13:$G$17,4,FALSE)%</f>
        <v>8.0000000000000002E-3</v>
      </c>
      <c r="I24" s="151"/>
    </row>
    <row r="25" spans="1:11" s="171" customFormat="1" outlineLevel="1" x14ac:dyDescent="0.25">
      <c r="A25" s="144"/>
      <c r="D25" s="172"/>
      <c r="E25" s="173"/>
      <c r="F25" s="144"/>
      <c r="G25" s="141" t="s">
        <v>245</v>
      </c>
      <c r="H25" s="168">
        <f>VLOOKUP($C$15,Tabel!$B$13:$G$17,5,FALSE)*0</f>
        <v>0</v>
      </c>
      <c r="I25" s="151"/>
    </row>
    <row r="26" spans="1:11" s="171" customFormat="1" outlineLevel="1" x14ac:dyDescent="0.25">
      <c r="A26" s="144"/>
      <c r="D26" s="172"/>
      <c r="E26" s="173"/>
      <c r="F26" s="144"/>
      <c r="G26" s="141" t="s">
        <v>246</v>
      </c>
      <c r="H26" s="168">
        <f>VLOOKUP($C$15,Tabel!$B$13:$G$17,6,FALSE)*0</f>
        <v>0</v>
      </c>
      <c r="I26" s="151"/>
    </row>
    <row r="27" spans="1:11" s="171" customFormat="1" outlineLevel="1" x14ac:dyDescent="0.25">
      <c r="A27" s="144"/>
      <c r="D27" s="172"/>
      <c r="E27" s="173"/>
      <c r="F27" s="144"/>
      <c r="G27" s="141" t="s">
        <v>247</v>
      </c>
      <c r="H27" s="169">
        <f>SUM(H21:H23,H25:H26)</f>
        <v>7.65</v>
      </c>
      <c r="I27" s="151"/>
    </row>
    <row r="28" spans="1:11" ht="7.5" customHeight="1" outlineLevel="1" x14ac:dyDescent="0.25">
      <c r="A28" s="144"/>
      <c r="B28" s="141"/>
      <c r="C28" s="143"/>
      <c r="D28" s="170"/>
      <c r="F28" s="144"/>
      <c r="G28" s="141"/>
      <c r="H28" s="143"/>
      <c r="I28" s="151"/>
    </row>
    <row r="29" spans="1:11" ht="15.75" outlineLevel="1" thickBot="1" x14ac:dyDescent="0.3">
      <c r="A29" s="144"/>
      <c r="B29" s="141"/>
      <c r="C29" s="143"/>
      <c r="D29" s="170"/>
      <c r="F29" s="144"/>
      <c r="G29" s="142" t="s">
        <v>362</v>
      </c>
      <c r="H29" s="164">
        <f ca="1">+H10+H27</f>
        <v>69.586820561897383</v>
      </c>
      <c r="I29" s="151"/>
      <c r="K29" s="117"/>
    </row>
    <row r="30" spans="1:11" ht="9" customHeight="1" thickTop="1" x14ac:dyDescent="0.25">
      <c r="A30" s="144"/>
      <c r="B30" s="141"/>
      <c r="C30" s="143"/>
      <c r="D30" s="170"/>
      <c r="F30" s="144"/>
      <c r="G30" s="141"/>
      <c r="H30" s="143"/>
      <c r="I30" s="151"/>
    </row>
    <row r="31" spans="1:11" x14ac:dyDescent="0.25">
      <c r="A31" s="144"/>
      <c r="B31" s="141"/>
      <c r="C31" s="143"/>
      <c r="D31" s="170"/>
      <c r="F31" s="144"/>
      <c r="G31" s="141" t="str">
        <f>"HPB Jual  perhitungan royalty"</f>
        <v>HPB Jual  perhitungan royalty</v>
      </c>
      <c r="H31" s="175">
        <f ca="1">MAX(IF(C17="FOB Barge",H18,IF(C17="FOB Vessel",H10,IF(C17="CIF",H29,"Isi Terms"))),C18)</f>
        <v>69.586820561897383</v>
      </c>
      <c r="I31" s="151"/>
    </row>
    <row r="32" spans="1:11" ht="4.5" customHeight="1" x14ac:dyDescent="0.25">
      <c r="A32" s="144"/>
      <c r="B32" s="141"/>
      <c r="C32" s="143"/>
      <c r="D32" s="170"/>
      <c r="F32" s="144"/>
      <c r="G32" s="141"/>
      <c r="H32" s="176"/>
      <c r="I32" s="151"/>
    </row>
    <row r="33" spans="1:14" ht="15.75" thickBot="1" x14ac:dyDescent="0.3">
      <c r="A33" s="144"/>
      <c r="B33" s="141"/>
      <c r="C33" s="143"/>
      <c r="D33" s="170"/>
      <c r="F33" s="144"/>
      <c r="G33" s="141" t="s">
        <v>248</v>
      </c>
      <c r="H33" s="177">
        <f ca="1">MAX(IF(C17="FOB Barge",H18*C8,IF(C17="FOB Vessel",H10*C8,IF(C17="CIF",(H29*C8)*(1+H24),"Isi Terms"))),C8*C18)</f>
        <v>525250.35341381584</v>
      </c>
      <c r="I33" s="151"/>
      <c r="K33" s="117"/>
      <c r="L33" s="117"/>
      <c r="M33" s="117"/>
      <c r="N33" s="117"/>
    </row>
    <row r="34" spans="1:14" ht="6.75" customHeight="1" thickTop="1" x14ac:dyDescent="0.25">
      <c r="A34" s="144"/>
      <c r="B34" s="141"/>
      <c r="C34" s="143"/>
      <c r="D34" s="170"/>
      <c r="F34" s="144"/>
      <c r="G34" s="141"/>
      <c r="H34" s="143"/>
      <c r="I34" s="151"/>
    </row>
    <row r="35" spans="1:14" x14ac:dyDescent="0.25">
      <c r="A35" s="144"/>
      <c r="B35" s="141"/>
      <c r="C35" s="143"/>
      <c r="D35" s="170"/>
      <c r="F35" s="144"/>
      <c r="G35" s="141" t="s">
        <v>249</v>
      </c>
      <c r="H35" s="178">
        <f>IF(C10&lt;=5100,3%,IF(C10&lt;6100,5%,7%))</f>
        <v>0.05</v>
      </c>
      <c r="I35" s="151"/>
    </row>
    <row r="36" spans="1:14" ht="6.75" customHeight="1" x14ac:dyDescent="0.25">
      <c r="A36" s="144"/>
      <c r="B36" s="141"/>
      <c r="C36" s="143"/>
      <c r="D36" s="170"/>
      <c r="F36" s="144"/>
      <c r="G36" s="171"/>
      <c r="H36" s="171"/>
      <c r="I36" s="151"/>
    </row>
    <row r="37" spans="1:14" ht="15.75" thickBot="1" x14ac:dyDescent="0.3">
      <c r="A37" s="144"/>
      <c r="B37" s="141"/>
      <c r="C37" s="143"/>
      <c r="D37" s="170"/>
      <c r="F37" s="144"/>
      <c r="G37" s="141" t="s">
        <v>250</v>
      </c>
      <c r="H37" s="177">
        <f ca="1">+H33*H35</f>
        <v>26262.517670690795</v>
      </c>
      <c r="I37" s="151"/>
      <c r="K37" s="118"/>
    </row>
    <row r="38" spans="1:14" ht="7.5" customHeight="1" thickTop="1" x14ac:dyDescent="0.25">
      <c r="A38" s="144"/>
      <c r="B38" s="141"/>
      <c r="C38" s="143"/>
      <c r="D38" s="170"/>
      <c r="F38" s="144"/>
      <c r="G38" s="171"/>
      <c r="H38" s="171"/>
      <c r="I38" s="151"/>
    </row>
    <row r="39" spans="1:14" ht="7.5" customHeight="1" thickBot="1" x14ac:dyDescent="0.3">
      <c r="A39" s="179"/>
      <c r="B39" s="180"/>
      <c r="C39" s="181"/>
      <c r="D39" s="182"/>
      <c r="F39" s="179"/>
      <c r="G39" s="183"/>
      <c r="H39" s="183"/>
      <c r="I39" s="184"/>
    </row>
    <row r="41" spans="1:14" s="171" customFormat="1" x14ac:dyDescent="0.25">
      <c r="D41" s="173"/>
      <c r="E41" s="173"/>
    </row>
    <row r="49" spans="4:5" ht="7.5" customHeight="1" x14ac:dyDescent="0.25"/>
    <row r="56" spans="4:5" s="186" customFormat="1" x14ac:dyDescent="0.25">
      <c r="D56" s="185"/>
      <c r="E56" s="185"/>
    </row>
    <row r="64" spans="4:5" s="188" customFormat="1" x14ac:dyDescent="0.25">
      <c r="D64" s="187"/>
      <c r="E64" s="187"/>
    </row>
  </sheetData>
  <mergeCells count="3">
    <mergeCell ref="B1:H1"/>
    <mergeCell ref="B4:C4"/>
    <mergeCell ref="G4:H4"/>
  </mergeCells>
  <dataValidations count="2">
    <dataValidation type="list" allowBlank="1" showInputMessage="1" showErrorMessage="1" sqref="D16:E16 D13:E13">
      <formula1>#REF!</formula1>
    </dataValidation>
    <dataValidation type="list" allowBlank="1" showInputMessage="1" showErrorMessage="1" sqref="D15:E15 C17">
      <formula1>"FOB Vessel,FOB Barge,CIF"</formula1>
    </dataValidation>
  </dataValidations>
  <pageMargins left="0.7" right="0.7" top="0.75" bottom="0.75" header="0.3" footer="0.3"/>
  <pageSetup orientation="portrait" horizontalDpi="120" verticalDpi="72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Tabel!B5:$B$9</xm:f>
          </x14:formula1>
          <xm:sqref>C15</xm:sqref>
        </x14:dataValidation>
        <x14:dataValidation type="list" allowBlank="1" showInputMessage="1" showErrorMessage="1">
          <x14:formula1>
            <xm:f>Tabel!I13:I16</xm:f>
          </x14:formula1>
          <xm:sqref>C21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2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O18" sqref="O18"/>
    </sheetView>
  </sheetViews>
  <sheetFormatPr defaultRowHeight="15" x14ac:dyDescent="0.25"/>
  <cols>
    <col min="1" max="1" width="10.85546875" customWidth="1"/>
    <col min="2" max="2" width="7.7109375" hidden="1" customWidth="1"/>
    <col min="3" max="3" width="11.42578125" customWidth="1"/>
    <col min="4" max="11" width="10.85546875" customWidth="1"/>
  </cols>
  <sheetData>
    <row r="1" spans="1:11" s="236" customFormat="1" ht="15" customHeight="1" x14ac:dyDescent="0.25">
      <c r="A1" s="275" t="s">
        <v>212</v>
      </c>
      <c r="B1" s="197"/>
      <c r="C1" s="275" t="s">
        <v>337</v>
      </c>
      <c r="D1" s="268" t="s">
        <v>220</v>
      </c>
      <c r="E1" s="268"/>
      <c r="F1" s="268"/>
      <c r="G1" s="268"/>
      <c r="H1" s="268"/>
      <c r="I1" s="268"/>
      <c r="J1" s="268"/>
      <c r="K1" s="235"/>
    </row>
    <row r="2" spans="1:11" s="238" customFormat="1" ht="30" x14ac:dyDescent="0.25">
      <c r="A2" s="280"/>
      <c r="B2" s="237"/>
      <c r="C2" s="280"/>
      <c r="D2" s="200" t="s">
        <v>267</v>
      </c>
      <c r="E2" s="200" t="s">
        <v>268</v>
      </c>
      <c r="F2" s="200" t="s">
        <v>269</v>
      </c>
      <c r="G2" s="200" t="s">
        <v>270</v>
      </c>
      <c r="H2" s="200" t="s">
        <v>271</v>
      </c>
      <c r="I2" s="200" t="s">
        <v>272</v>
      </c>
      <c r="J2" s="200" t="s">
        <v>273</v>
      </c>
      <c r="K2" s="200" t="s">
        <v>274</v>
      </c>
    </row>
    <row r="3" spans="1:11" s="238" customFormat="1" x14ac:dyDescent="0.25">
      <c r="A3" s="281"/>
      <c r="B3" s="201"/>
      <c r="C3" s="281"/>
      <c r="D3" s="239">
        <v>7000</v>
      </c>
      <c r="E3" s="239">
        <v>6700</v>
      </c>
      <c r="F3" s="239">
        <v>6150</v>
      </c>
      <c r="G3" s="239">
        <v>5700</v>
      </c>
      <c r="H3" s="239">
        <v>5400</v>
      </c>
      <c r="I3" s="239">
        <v>5000</v>
      </c>
      <c r="J3" s="239">
        <v>4400</v>
      </c>
      <c r="K3" s="239">
        <v>4200</v>
      </c>
    </row>
    <row r="4" spans="1:11" hidden="1" x14ac:dyDescent="0.25">
      <c r="A4" s="279">
        <v>2015</v>
      </c>
      <c r="B4" s="279"/>
      <c r="C4" s="279"/>
      <c r="D4" s="279"/>
      <c r="E4" s="279"/>
      <c r="F4" s="279"/>
      <c r="G4" s="279"/>
      <c r="H4" s="279"/>
      <c r="I4" s="279"/>
      <c r="J4" s="279"/>
      <c r="K4" s="279"/>
    </row>
    <row r="5" spans="1:11" ht="15" hidden="1" customHeight="1" x14ac:dyDescent="0.25">
      <c r="A5" s="250">
        <v>42339</v>
      </c>
      <c r="B5" s="250" t="str">
        <f>MONTH(A5)&amp;"-"&amp;YEAR(A5)</f>
        <v>12-2015</v>
      </c>
      <c r="C5" s="251"/>
      <c r="D5" s="251"/>
      <c r="E5" s="251"/>
      <c r="F5" s="251"/>
      <c r="G5" s="251"/>
      <c r="H5" s="251"/>
      <c r="I5" s="251"/>
      <c r="J5" s="251"/>
      <c r="K5" s="251"/>
    </row>
    <row r="6" spans="1:11" ht="15" hidden="1" customHeight="1" x14ac:dyDescent="0.25">
      <c r="A6" s="250">
        <v>42310</v>
      </c>
      <c r="B6" s="250" t="str">
        <f t="shared" ref="B6:B29" si="0">MONTH(A6)&amp;"-"&amp;YEAR(A6)</f>
        <v>11-2015</v>
      </c>
      <c r="C6" s="251"/>
      <c r="D6" s="251"/>
      <c r="E6" s="251"/>
      <c r="F6" s="251"/>
      <c r="G6" s="251"/>
      <c r="H6" s="251"/>
      <c r="I6" s="251"/>
      <c r="J6" s="251"/>
      <c r="K6" s="251"/>
    </row>
    <row r="7" spans="1:11" ht="15" hidden="1" customHeight="1" x14ac:dyDescent="0.25">
      <c r="A7" s="250">
        <v>42281</v>
      </c>
      <c r="B7" s="250" t="str">
        <f t="shared" si="0"/>
        <v>10-2015</v>
      </c>
      <c r="C7" s="251"/>
      <c r="D7" s="251"/>
      <c r="E7" s="251"/>
      <c r="F7" s="251"/>
      <c r="G7" s="251"/>
      <c r="H7" s="251"/>
      <c r="I7" s="251"/>
      <c r="J7" s="251"/>
      <c r="K7" s="251"/>
    </row>
    <row r="8" spans="1:11" ht="15" hidden="1" customHeight="1" x14ac:dyDescent="0.25">
      <c r="A8" s="250">
        <v>42252</v>
      </c>
      <c r="B8" s="250" t="str">
        <f t="shared" si="0"/>
        <v>9-2015</v>
      </c>
      <c r="C8" s="251"/>
      <c r="D8" s="251"/>
      <c r="E8" s="251"/>
      <c r="F8" s="251"/>
      <c r="G8" s="251"/>
      <c r="H8" s="251"/>
      <c r="I8" s="251"/>
      <c r="J8" s="251"/>
      <c r="K8" s="251"/>
    </row>
    <row r="9" spans="1:11" ht="15" hidden="1" customHeight="1" x14ac:dyDescent="0.25">
      <c r="A9" s="250">
        <v>42223</v>
      </c>
      <c r="B9" s="250" t="str">
        <f t="shared" si="0"/>
        <v>8-2015</v>
      </c>
      <c r="C9" s="251"/>
      <c r="D9" s="251"/>
      <c r="E9" s="251"/>
      <c r="F9" s="251"/>
      <c r="G9" s="251"/>
      <c r="H9" s="251"/>
      <c r="I9" s="251"/>
      <c r="J9" s="251"/>
      <c r="K9" s="251"/>
    </row>
    <row r="10" spans="1:11" ht="15" hidden="1" customHeight="1" x14ac:dyDescent="0.25">
      <c r="A10" s="250">
        <v>42194</v>
      </c>
      <c r="B10" s="250" t="str">
        <f t="shared" si="0"/>
        <v>7-2015</v>
      </c>
      <c r="C10" s="251"/>
      <c r="D10" s="251"/>
      <c r="E10" s="251"/>
      <c r="F10" s="251"/>
      <c r="G10" s="251"/>
      <c r="H10" s="251"/>
      <c r="I10" s="251"/>
      <c r="J10" s="251"/>
      <c r="K10" s="251"/>
    </row>
    <row r="11" spans="1:11" ht="15" hidden="1" customHeight="1" x14ac:dyDescent="0.25">
      <c r="A11" s="250">
        <v>42165</v>
      </c>
      <c r="B11" s="250" t="str">
        <f t="shared" si="0"/>
        <v>6-2015</v>
      </c>
      <c r="C11" s="251"/>
      <c r="D11" s="251"/>
      <c r="E11" s="251"/>
      <c r="F11" s="251"/>
      <c r="G11" s="251"/>
      <c r="H11" s="251"/>
      <c r="I11" s="251"/>
      <c r="J11" s="251"/>
      <c r="K11" s="251"/>
    </row>
    <row r="12" spans="1:11" ht="15" customHeight="1" x14ac:dyDescent="0.25">
      <c r="A12" s="250">
        <v>42513</v>
      </c>
      <c r="B12" s="250"/>
      <c r="C12" s="251"/>
      <c r="D12" s="251"/>
      <c r="E12" s="251"/>
      <c r="F12" s="251"/>
      <c r="G12" s="251"/>
      <c r="H12" s="251"/>
      <c r="I12" s="251"/>
      <c r="J12" s="251"/>
      <c r="K12" s="251"/>
    </row>
    <row r="13" spans="1:11" ht="15" customHeight="1" x14ac:dyDescent="0.25">
      <c r="A13" s="250">
        <v>42484</v>
      </c>
      <c r="B13" s="250"/>
      <c r="C13" s="251"/>
      <c r="D13" s="251"/>
      <c r="E13" s="251"/>
      <c r="F13" s="251"/>
      <c r="G13" s="251"/>
      <c r="H13" s="251"/>
      <c r="I13" s="251"/>
      <c r="J13" s="251"/>
      <c r="K13" s="251"/>
    </row>
    <row r="14" spans="1:11" ht="15" customHeight="1" x14ac:dyDescent="0.25">
      <c r="A14" s="250">
        <v>42455</v>
      </c>
      <c r="B14" s="250"/>
      <c r="C14" s="251"/>
      <c r="D14" s="251"/>
      <c r="E14" s="251"/>
      <c r="F14" s="251"/>
      <c r="G14" s="251"/>
      <c r="H14" s="251"/>
      <c r="I14" s="251"/>
      <c r="J14" s="251"/>
      <c r="K14" s="251"/>
    </row>
    <row r="15" spans="1:11" ht="15" customHeight="1" x14ac:dyDescent="0.25">
      <c r="A15" s="250">
        <v>42426</v>
      </c>
      <c r="B15" s="250"/>
      <c r="C15" s="251"/>
      <c r="D15" s="251"/>
      <c r="E15" s="251"/>
      <c r="F15" s="251"/>
      <c r="G15" s="251"/>
      <c r="H15" s="251"/>
      <c r="I15" s="251"/>
      <c r="J15" s="251"/>
      <c r="K15" s="251"/>
    </row>
    <row r="16" spans="1:11" ht="15" customHeight="1" x14ac:dyDescent="0.25">
      <c r="A16" s="250">
        <v>42397</v>
      </c>
      <c r="B16" s="250"/>
      <c r="C16" s="251"/>
      <c r="D16" s="251"/>
      <c r="E16" s="251"/>
      <c r="F16" s="251"/>
      <c r="G16" s="251"/>
      <c r="H16" s="251"/>
      <c r="I16" s="251"/>
      <c r="J16" s="251"/>
      <c r="K16" s="251"/>
    </row>
    <row r="17" spans="1:11" ht="15" customHeight="1" x14ac:dyDescent="0.25">
      <c r="A17" s="250">
        <v>42368</v>
      </c>
      <c r="B17" s="250"/>
      <c r="C17" s="251"/>
      <c r="D17" s="251"/>
      <c r="E17" s="251"/>
      <c r="F17" s="251"/>
      <c r="G17" s="251"/>
      <c r="H17" s="251"/>
      <c r="I17" s="251"/>
      <c r="J17" s="251"/>
      <c r="K17" s="251"/>
    </row>
    <row r="18" spans="1:11" ht="15" customHeight="1" x14ac:dyDescent="0.25">
      <c r="A18" s="250">
        <v>42339</v>
      </c>
      <c r="B18" s="250"/>
      <c r="C18" s="251"/>
      <c r="D18" s="251"/>
      <c r="E18" s="251"/>
      <c r="F18" s="251"/>
      <c r="G18" s="251"/>
      <c r="H18" s="251"/>
      <c r="I18" s="251"/>
      <c r="J18" s="251"/>
      <c r="K18" s="251"/>
    </row>
    <row r="19" spans="1:11" ht="15" customHeight="1" x14ac:dyDescent="0.25">
      <c r="A19" s="250">
        <v>42310</v>
      </c>
      <c r="B19" s="250"/>
      <c r="C19" s="251"/>
      <c r="D19" s="251"/>
      <c r="E19" s="251"/>
      <c r="F19" s="251"/>
      <c r="G19" s="251"/>
      <c r="H19" s="251"/>
      <c r="I19" s="251"/>
      <c r="J19" s="251"/>
      <c r="K19" s="251"/>
    </row>
    <row r="20" spans="1:11" ht="15" customHeight="1" x14ac:dyDescent="0.25">
      <c r="A20" s="250">
        <v>42281</v>
      </c>
      <c r="B20" s="250"/>
      <c r="C20" s="251"/>
      <c r="D20" s="251"/>
      <c r="E20" s="251"/>
      <c r="F20" s="251"/>
      <c r="G20" s="251"/>
      <c r="H20" s="251"/>
      <c r="I20" s="251"/>
      <c r="J20" s="251"/>
      <c r="K20" s="251"/>
    </row>
    <row r="21" spans="1:11" ht="15" customHeight="1" x14ac:dyDescent="0.25">
      <c r="A21" s="250">
        <v>42252</v>
      </c>
      <c r="B21" s="250"/>
      <c r="C21" s="251"/>
      <c r="D21" s="251"/>
      <c r="E21" s="251"/>
      <c r="F21" s="251"/>
      <c r="G21" s="251"/>
      <c r="H21" s="251"/>
      <c r="I21" s="251"/>
      <c r="J21" s="251"/>
      <c r="K21" s="251"/>
    </row>
    <row r="22" spans="1:11" ht="15" customHeight="1" x14ac:dyDescent="0.25">
      <c r="A22" s="250">
        <v>42223</v>
      </c>
      <c r="B22" s="250"/>
      <c r="C22" s="251"/>
      <c r="D22" s="251"/>
      <c r="E22" s="251"/>
      <c r="F22" s="251"/>
      <c r="G22" s="251"/>
      <c r="H22" s="251"/>
      <c r="I22" s="251"/>
      <c r="J22" s="251"/>
      <c r="K22" s="251"/>
    </row>
    <row r="23" spans="1:11" ht="15" customHeight="1" x14ac:dyDescent="0.25">
      <c r="A23" s="250">
        <v>42194</v>
      </c>
      <c r="B23" s="250"/>
      <c r="C23" s="251"/>
      <c r="D23" s="251"/>
      <c r="E23" s="251"/>
      <c r="F23" s="251"/>
      <c r="G23" s="251"/>
      <c r="H23" s="251"/>
      <c r="I23" s="251"/>
      <c r="J23" s="251"/>
      <c r="K23" s="251"/>
    </row>
    <row r="24" spans="1:11" ht="15" customHeight="1" x14ac:dyDescent="0.25">
      <c r="A24" s="250">
        <v>42165</v>
      </c>
      <c r="B24" s="250"/>
      <c r="C24" s="251"/>
      <c r="D24" s="251"/>
      <c r="E24" s="251"/>
      <c r="F24" s="251"/>
      <c r="G24" s="251"/>
      <c r="H24" s="251"/>
      <c r="I24" s="251"/>
      <c r="J24" s="251"/>
      <c r="K24" s="251"/>
    </row>
    <row r="25" spans="1:11" x14ac:dyDescent="0.25">
      <c r="A25" s="250">
        <v>42136</v>
      </c>
      <c r="B25" s="250" t="str">
        <f t="shared" si="0"/>
        <v>5-2015</v>
      </c>
      <c r="C25" s="251">
        <v>61.08</v>
      </c>
      <c r="D25" s="251">
        <v>65.36</v>
      </c>
      <c r="E25" s="251">
        <v>66.72</v>
      </c>
      <c r="F25" s="251">
        <v>60.27</v>
      </c>
      <c r="G25" s="251">
        <v>50.14</v>
      </c>
      <c r="H25" s="251">
        <v>49.55</v>
      </c>
      <c r="I25" s="251">
        <v>47.18</v>
      </c>
      <c r="J25" s="251">
        <v>37.96</v>
      </c>
      <c r="K25" s="251">
        <v>34.880000000000003</v>
      </c>
    </row>
    <row r="26" spans="1:11" x14ac:dyDescent="0.25">
      <c r="A26" s="250">
        <v>42107</v>
      </c>
      <c r="B26" s="250" t="str">
        <f t="shared" si="0"/>
        <v>4-2015</v>
      </c>
      <c r="C26" s="251">
        <v>64.48</v>
      </c>
      <c r="D26" s="251">
        <v>69.040000000000006</v>
      </c>
      <c r="E26" s="251">
        <v>70.16</v>
      </c>
      <c r="F26" s="251">
        <v>63.37</v>
      </c>
      <c r="G26" s="251">
        <v>52.89</v>
      </c>
      <c r="H26" s="251">
        <v>52</v>
      </c>
      <c r="I26" s="251">
        <v>49.34</v>
      </c>
      <c r="J26" s="251">
        <v>39.71</v>
      </c>
      <c r="K26" s="251">
        <v>36.43</v>
      </c>
    </row>
    <row r="27" spans="1:11" x14ac:dyDescent="0.25">
      <c r="A27" s="250">
        <v>42078</v>
      </c>
      <c r="B27" s="250" t="str">
        <f t="shared" si="0"/>
        <v>3-2015</v>
      </c>
      <c r="C27" s="251">
        <v>67.760000000000005</v>
      </c>
      <c r="D27" s="251">
        <v>72.599999999999994</v>
      </c>
      <c r="E27" s="251">
        <v>73.489999999999995</v>
      </c>
      <c r="F27" s="251">
        <v>66.36</v>
      </c>
      <c r="G27" s="251">
        <v>55.54</v>
      </c>
      <c r="H27" s="251">
        <v>54.36</v>
      </c>
      <c r="I27" s="251">
        <v>51.43</v>
      </c>
      <c r="J27" s="251">
        <v>41.4</v>
      </c>
      <c r="K27" s="251">
        <v>37.93</v>
      </c>
    </row>
    <row r="28" spans="1:11" x14ac:dyDescent="0.25">
      <c r="A28" s="250">
        <v>42049</v>
      </c>
      <c r="B28" s="250" t="str">
        <f t="shared" si="0"/>
        <v>2-2015</v>
      </c>
      <c r="C28" s="251">
        <v>62.92</v>
      </c>
      <c r="D28" s="251">
        <v>67.349999999999994</v>
      </c>
      <c r="E28" s="251">
        <v>68.58</v>
      </c>
      <c r="F28" s="251">
        <v>61.95</v>
      </c>
      <c r="G28" s="251">
        <v>51.63</v>
      </c>
      <c r="H28" s="251">
        <v>50.87</v>
      </c>
      <c r="I28" s="251">
        <v>48.35</v>
      </c>
      <c r="J28" s="251">
        <v>38.909999999999997</v>
      </c>
      <c r="K28" s="251">
        <v>35.72</v>
      </c>
    </row>
    <row r="29" spans="1:11" x14ac:dyDescent="0.25">
      <c r="A29" s="250">
        <v>42020</v>
      </c>
      <c r="B29" s="250" t="str">
        <f t="shared" si="0"/>
        <v>1-2015</v>
      </c>
      <c r="C29" s="251">
        <v>63.84</v>
      </c>
      <c r="D29" s="251">
        <v>68.349999999999994</v>
      </c>
      <c r="E29" s="251">
        <v>69.52</v>
      </c>
      <c r="F29" s="251">
        <v>62.78</v>
      </c>
      <c r="G29" s="251">
        <v>52.38</v>
      </c>
      <c r="H29" s="251">
        <v>51.54</v>
      </c>
      <c r="I29" s="251">
        <v>48.93</v>
      </c>
      <c r="J29" s="251">
        <v>39.380000000000003</v>
      </c>
      <c r="K29" s="251">
        <v>36.14</v>
      </c>
    </row>
    <row r="30" spans="1:11" hidden="1" x14ac:dyDescent="0.25">
      <c r="A30" s="252" t="s">
        <v>338</v>
      </c>
      <c r="B30" s="252"/>
      <c r="C30" s="253">
        <f t="shared" ref="C30:K30" si="1">AVERAGE(C5:C29)</f>
        <v>64.016000000000005</v>
      </c>
      <c r="D30" s="253">
        <f t="shared" si="1"/>
        <v>68.540000000000006</v>
      </c>
      <c r="E30" s="253">
        <f t="shared" si="1"/>
        <v>69.693999999999988</v>
      </c>
      <c r="F30" s="253">
        <f t="shared" si="1"/>
        <v>62.946000000000005</v>
      </c>
      <c r="G30" s="253">
        <f t="shared" si="1"/>
        <v>52.515999999999998</v>
      </c>
      <c r="H30" s="253">
        <f t="shared" si="1"/>
        <v>51.664000000000001</v>
      </c>
      <c r="I30" s="253">
        <f t="shared" si="1"/>
        <v>49.046000000000006</v>
      </c>
      <c r="J30" s="253">
        <f t="shared" si="1"/>
        <v>39.471999999999994</v>
      </c>
      <c r="K30" s="253">
        <f t="shared" si="1"/>
        <v>36.220000000000006</v>
      </c>
    </row>
    <row r="31" spans="1:11" hidden="1" x14ac:dyDescent="0.25">
      <c r="A31" s="282">
        <v>2014</v>
      </c>
      <c r="B31" s="282"/>
      <c r="C31" s="282"/>
      <c r="D31" s="282"/>
      <c r="E31" s="282"/>
      <c r="F31" s="282"/>
      <c r="G31" s="282"/>
      <c r="H31" s="282"/>
      <c r="I31" s="282"/>
      <c r="J31" s="282"/>
      <c r="K31" s="282"/>
    </row>
    <row r="32" spans="1:11" x14ac:dyDescent="0.25">
      <c r="A32" s="250">
        <v>41974</v>
      </c>
      <c r="B32" s="250" t="str">
        <f>MONTH(A32)&amp;"-"&amp;YEAR(A32)</f>
        <v>12-2014</v>
      </c>
      <c r="C32" s="251">
        <v>64.650000000000006</v>
      </c>
      <c r="D32" s="251">
        <v>69.23</v>
      </c>
      <c r="E32" s="251">
        <v>70.34</v>
      </c>
      <c r="F32" s="251">
        <v>63.52</v>
      </c>
      <c r="G32" s="251">
        <v>53.03</v>
      </c>
      <c r="H32" s="251">
        <v>52.12</v>
      </c>
      <c r="I32" s="251">
        <v>49.45</v>
      </c>
      <c r="J32" s="251">
        <v>39.799999999999997</v>
      </c>
      <c r="K32" s="251">
        <v>36.51</v>
      </c>
    </row>
    <row r="33" spans="1:11" x14ac:dyDescent="0.25">
      <c r="A33" s="250">
        <v>41945</v>
      </c>
      <c r="B33" s="250" t="str">
        <f t="shared" ref="B33:B43" si="2">MONTH(A33)&amp;"-"&amp;YEAR(A33)</f>
        <v>11-2014</v>
      </c>
      <c r="C33" s="251">
        <v>65.7</v>
      </c>
      <c r="D33" s="251">
        <v>70.36</v>
      </c>
      <c r="E33" s="251">
        <v>71.400000000000006</v>
      </c>
      <c r="F33" s="251">
        <v>64.48</v>
      </c>
      <c r="G33" s="251">
        <v>53.88</v>
      </c>
      <c r="H33" s="251">
        <v>52.87</v>
      </c>
      <c r="I33" s="251">
        <v>50.12</v>
      </c>
      <c r="J33" s="251">
        <v>40.340000000000003</v>
      </c>
      <c r="K33" s="251">
        <v>36.99</v>
      </c>
    </row>
    <row r="34" spans="1:11" x14ac:dyDescent="0.25">
      <c r="A34" s="250">
        <v>41916</v>
      </c>
      <c r="B34" s="250" t="str">
        <f t="shared" si="2"/>
        <v>10-2014</v>
      </c>
      <c r="C34" s="251">
        <v>67.260000000000005</v>
      </c>
      <c r="D34" s="251">
        <v>72.05</v>
      </c>
      <c r="E34" s="251">
        <v>72.98</v>
      </c>
      <c r="F34" s="251">
        <v>65.900000000000006</v>
      </c>
      <c r="G34" s="251">
        <v>55.14</v>
      </c>
      <c r="H34" s="251">
        <v>54</v>
      </c>
      <c r="I34" s="251">
        <v>51.11</v>
      </c>
      <c r="J34" s="251">
        <v>41.14</v>
      </c>
      <c r="K34" s="251">
        <v>37.700000000000003</v>
      </c>
    </row>
    <row r="35" spans="1:11" x14ac:dyDescent="0.25">
      <c r="A35" s="250">
        <v>41887</v>
      </c>
      <c r="B35" s="250" t="str">
        <f t="shared" si="2"/>
        <v>9-2014</v>
      </c>
      <c r="C35" s="251">
        <v>69.69</v>
      </c>
      <c r="D35" s="251">
        <v>74.69</v>
      </c>
      <c r="E35" s="251">
        <v>75.45</v>
      </c>
      <c r="F35" s="251">
        <v>68.12</v>
      </c>
      <c r="G35" s="251">
        <v>57.11</v>
      </c>
      <c r="H35" s="251">
        <v>55.74</v>
      </c>
      <c r="I35" s="251">
        <v>52.65</v>
      </c>
      <c r="J35" s="251">
        <v>42.39</v>
      </c>
      <c r="K35" s="251">
        <v>38.82</v>
      </c>
    </row>
    <row r="36" spans="1:11" x14ac:dyDescent="0.25">
      <c r="A36" s="250">
        <v>41858</v>
      </c>
      <c r="B36" s="250" t="str">
        <f t="shared" si="2"/>
        <v>8-2014</v>
      </c>
      <c r="C36" s="251">
        <v>70.290000000000006</v>
      </c>
      <c r="D36" s="251">
        <v>75.34</v>
      </c>
      <c r="E36" s="251">
        <v>76.05</v>
      </c>
      <c r="F36" s="251">
        <v>68.66</v>
      </c>
      <c r="G36" s="251">
        <v>57.59</v>
      </c>
      <c r="H36" s="251">
        <v>56.18</v>
      </c>
      <c r="I36" s="251">
        <v>53.03</v>
      </c>
      <c r="J36" s="251">
        <v>42.7</v>
      </c>
      <c r="K36" s="251">
        <v>39.090000000000003</v>
      </c>
    </row>
    <row r="37" spans="1:11" x14ac:dyDescent="0.25">
      <c r="A37" s="250">
        <v>41829</v>
      </c>
      <c r="B37" s="250" t="str">
        <f t="shared" si="2"/>
        <v>7-2014</v>
      </c>
      <c r="C37" s="251">
        <v>72.45</v>
      </c>
      <c r="D37" s="251">
        <v>77.680000000000007</v>
      </c>
      <c r="E37" s="251">
        <v>78.239999999999995</v>
      </c>
      <c r="F37" s="251">
        <v>70.63</v>
      </c>
      <c r="G37" s="251">
        <v>59.34</v>
      </c>
      <c r="H37" s="251">
        <v>57.73</v>
      </c>
      <c r="I37" s="251">
        <v>54.41</v>
      </c>
      <c r="J37" s="251">
        <v>43.81</v>
      </c>
      <c r="K37" s="251">
        <v>40.799999999999997</v>
      </c>
    </row>
    <row r="38" spans="1:11" x14ac:dyDescent="0.25">
      <c r="A38" s="250">
        <v>41800</v>
      </c>
      <c r="B38" s="250" t="str">
        <f t="shared" si="2"/>
        <v>6-2014</v>
      </c>
      <c r="C38" s="251">
        <v>73.64</v>
      </c>
      <c r="D38" s="251">
        <v>78.959999999999994</v>
      </c>
      <c r="E38" s="251">
        <v>79.45</v>
      </c>
      <c r="F38" s="251">
        <v>71.72</v>
      </c>
      <c r="G38" s="251">
        <v>60.3</v>
      </c>
      <c r="H38" s="251">
        <v>58.59</v>
      </c>
      <c r="I38" s="251">
        <v>55.17</v>
      </c>
      <c r="J38" s="251">
        <v>44.42</v>
      </c>
      <c r="K38" s="251">
        <v>40.619999999999997</v>
      </c>
    </row>
    <row r="39" spans="1:11" x14ac:dyDescent="0.25">
      <c r="A39" s="250">
        <v>41771</v>
      </c>
      <c r="B39" s="250" t="str">
        <f t="shared" si="2"/>
        <v>5-2014</v>
      </c>
      <c r="C39" s="251">
        <v>73.599999999999994</v>
      </c>
      <c r="D39" s="251">
        <v>78.92</v>
      </c>
      <c r="E39" s="251">
        <v>79.41</v>
      </c>
      <c r="F39" s="251">
        <v>71.680000000000007</v>
      </c>
      <c r="G39" s="251">
        <v>60.27</v>
      </c>
      <c r="H39" s="251">
        <v>58.56</v>
      </c>
      <c r="I39" s="251">
        <v>55.14</v>
      </c>
      <c r="J39" s="251">
        <v>44.4</v>
      </c>
      <c r="K39" s="251">
        <v>40.61</v>
      </c>
    </row>
    <row r="40" spans="1:11" x14ac:dyDescent="0.25">
      <c r="A40" s="250">
        <v>41742</v>
      </c>
      <c r="B40" s="250" t="str">
        <f t="shared" si="2"/>
        <v>4-2014</v>
      </c>
      <c r="C40" s="251">
        <v>74.81</v>
      </c>
      <c r="D40" s="251">
        <v>80.23</v>
      </c>
      <c r="E40" s="251">
        <v>80.64</v>
      </c>
      <c r="F40" s="251">
        <v>72.78</v>
      </c>
      <c r="G40" s="251">
        <v>61.24</v>
      </c>
      <c r="H40" s="251">
        <v>59.43</v>
      </c>
      <c r="I40" s="251">
        <v>55.91</v>
      </c>
      <c r="J40" s="251">
        <v>45.2</v>
      </c>
      <c r="K40" s="251">
        <v>41.16</v>
      </c>
    </row>
    <row r="41" spans="1:11" x14ac:dyDescent="0.25">
      <c r="A41" s="250">
        <v>41713</v>
      </c>
      <c r="B41" s="250" t="str">
        <f t="shared" si="2"/>
        <v>3-2014</v>
      </c>
      <c r="C41" s="251">
        <v>77.010000000000005</v>
      </c>
      <c r="D41" s="251">
        <v>86.62</v>
      </c>
      <c r="E41" s="251">
        <v>82.87</v>
      </c>
      <c r="F41" s="251">
        <v>74.790000000000006</v>
      </c>
      <c r="G41" s="251">
        <v>63.02</v>
      </c>
      <c r="H41" s="251">
        <v>61.01</v>
      </c>
      <c r="I41" s="251">
        <v>57.31</v>
      </c>
      <c r="J41" s="251">
        <v>46.16</v>
      </c>
      <c r="K41" s="251">
        <v>42.17</v>
      </c>
    </row>
    <row r="42" spans="1:11" x14ac:dyDescent="0.25">
      <c r="A42" s="250">
        <v>41684</v>
      </c>
      <c r="B42" s="250" t="str">
        <f t="shared" si="2"/>
        <v>2-2014</v>
      </c>
      <c r="C42" s="251">
        <v>80.44</v>
      </c>
      <c r="D42" s="251">
        <v>86.33</v>
      </c>
      <c r="E42" s="251">
        <v>86.34</v>
      </c>
      <c r="F42" s="251">
        <v>77.91</v>
      </c>
      <c r="G42" s="251">
        <v>65.8</v>
      </c>
      <c r="H42" s="251">
        <v>63.48</v>
      </c>
      <c r="I42" s="251">
        <v>59.49</v>
      </c>
      <c r="J42" s="251">
        <v>47.92</v>
      </c>
      <c r="K42" s="251">
        <v>43.74</v>
      </c>
    </row>
    <row r="43" spans="1:11" x14ac:dyDescent="0.25">
      <c r="A43" s="250">
        <v>41655</v>
      </c>
      <c r="B43" s="250" t="str">
        <f t="shared" si="2"/>
        <v>1-2014</v>
      </c>
      <c r="C43" s="251">
        <v>81.900000000000006</v>
      </c>
      <c r="D43" s="251">
        <v>87.91</v>
      </c>
      <c r="E43" s="251">
        <v>87.82</v>
      </c>
      <c r="F43" s="251">
        <v>79.239999999999995</v>
      </c>
      <c r="G43" s="251">
        <v>66.98</v>
      </c>
      <c r="H43" s="251">
        <v>64.53</v>
      </c>
      <c r="I43" s="251">
        <v>60.42</v>
      </c>
      <c r="J43" s="251">
        <v>48.67</v>
      </c>
      <c r="K43" s="251">
        <v>44.41</v>
      </c>
    </row>
    <row r="44" spans="1:11" hidden="1" x14ac:dyDescent="0.25">
      <c r="A44" s="252" t="s">
        <v>338</v>
      </c>
      <c r="B44" s="252"/>
      <c r="C44" s="253">
        <f t="shared" ref="C44:K44" si="3">AVERAGE(C32:C43)</f>
        <v>72.61999999999999</v>
      </c>
      <c r="D44" s="253">
        <f t="shared" si="3"/>
        <v>78.193333333333328</v>
      </c>
      <c r="E44" s="253">
        <f t="shared" si="3"/>
        <v>78.415833333333339</v>
      </c>
      <c r="F44" s="253">
        <f t="shared" si="3"/>
        <v>70.785833333333329</v>
      </c>
      <c r="G44" s="253">
        <f t="shared" si="3"/>
        <v>59.474999999999994</v>
      </c>
      <c r="H44" s="253">
        <f t="shared" si="3"/>
        <v>57.853333333333332</v>
      </c>
      <c r="I44" s="253">
        <f t="shared" si="3"/>
        <v>54.517499999999991</v>
      </c>
      <c r="J44" s="253">
        <f t="shared" si="3"/>
        <v>43.912500000000001</v>
      </c>
      <c r="K44" s="253">
        <f t="shared" si="3"/>
        <v>40.218333333333341</v>
      </c>
    </row>
    <row r="45" spans="1:11" hidden="1" x14ac:dyDescent="0.25">
      <c r="A45" s="279">
        <v>2013</v>
      </c>
      <c r="B45" s="279"/>
      <c r="C45" s="279"/>
      <c r="D45" s="279"/>
      <c r="E45" s="279"/>
      <c r="F45" s="279"/>
      <c r="G45" s="279"/>
      <c r="H45" s="279"/>
      <c r="I45" s="279"/>
      <c r="J45" s="279"/>
      <c r="K45" s="279"/>
    </row>
    <row r="46" spans="1:11" x14ac:dyDescent="0.25">
      <c r="A46" s="240">
        <v>41609</v>
      </c>
      <c r="B46" s="240" t="str">
        <f>MONTH(A46)&amp;"-"&amp;YEAR(A46)</f>
        <v>12-2013</v>
      </c>
      <c r="C46" s="120">
        <v>80.31</v>
      </c>
      <c r="D46" s="120">
        <v>86.19</v>
      </c>
      <c r="E46" s="120">
        <v>86.21</v>
      </c>
      <c r="F46" s="120">
        <v>77.8</v>
      </c>
      <c r="G46" s="120">
        <v>65.69</v>
      </c>
      <c r="H46" s="120">
        <v>63.39</v>
      </c>
      <c r="I46" s="120">
        <v>59.41</v>
      </c>
      <c r="J46" s="120">
        <v>47.85</v>
      </c>
      <c r="K46" s="120">
        <v>43.68</v>
      </c>
    </row>
    <row r="47" spans="1:11" x14ac:dyDescent="0.25">
      <c r="A47" s="240">
        <v>41580</v>
      </c>
      <c r="B47" s="240" t="str">
        <f t="shared" ref="B47:B57" si="4">MONTH(A47)&amp;"-"&amp;YEAR(A47)</f>
        <v>11-2013</v>
      </c>
      <c r="C47" s="120">
        <v>78.13</v>
      </c>
      <c r="D47" s="120">
        <v>83.83</v>
      </c>
      <c r="E47" s="120">
        <v>84</v>
      </c>
      <c r="F47" s="120">
        <v>75.81</v>
      </c>
      <c r="G47" s="120">
        <v>63.93</v>
      </c>
      <c r="H47" s="120">
        <v>61.82</v>
      </c>
      <c r="I47" s="120">
        <v>58.02</v>
      </c>
      <c r="J47" s="120">
        <v>46.73</v>
      </c>
      <c r="K47" s="120">
        <v>42.68</v>
      </c>
    </row>
    <row r="48" spans="1:11" x14ac:dyDescent="0.25">
      <c r="A48" s="240">
        <v>41551</v>
      </c>
      <c r="B48" s="240" t="str">
        <f t="shared" si="4"/>
        <v>10-2013</v>
      </c>
      <c r="C48" s="120">
        <v>76.61</v>
      </c>
      <c r="D48" s="120">
        <v>82.18</v>
      </c>
      <c r="E48" s="120">
        <v>82.46</v>
      </c>
      <c r="F48" s="120">
        <v>74.42</v>
      </c>
      <c r="G48" s="120">
        <v>62.7</v>
      </c>
      <c r="H48" s="120">
        <v>60.72</v>
      </c>
      <c r="I48" s="120">
        <v>57.06</v>
      </c>
      <c r="J48" s="120">
        <v>45.95</v>
      </c>
      <c r="K48" s="120">
        <v>41.98</v>
      </c>
    </row>
    <row r="49" spans="1:11" x14ac:dyDescent="0.25">
      <c r="A49" s="240">
        <v>41522</v>
      </c>
      <c r="B49" s="240" t="str">
        <f t="shared" si="4"/>
        <v>9-2013</v>
      </c>
      <c r="C49" s="120">
        <v>76.89</v>
      </c>
      <c r="D49" s="120">
        <v>82.49</v>
      </c>
      <c r="E49" s="120">
        <v>82.74</v>
      </c>
      <c r="F49" s="120">
        <v>74.680000000000007</v>
      </c>
      <c r="G49" s="120">
        <v>62.93</v>
      </c>
      <c r="H49" s="120">
        <v>60.93</v>
      </c>
      <c r="I49" s="120">
        <v>57.23</v>
      </c>
      <c r="J49" s="120">
        <v>46.09</v>
      </c>
      <c r="K49" s="120">
        <v>42.11</v>
      </c>
    </row>
    <row r="50" spans="1:11" x14ac:dyDescent="0.25">
      <c r="A50" s="240">
        <v>41493</v>
      </c>
      <c r="B50" s="240" t="str">
        <f t="shared" si="4"/>
        <v>8-2013</v>
      </c>
      <c r="C50" s="120">
        <v>76.7</v>
      </c>
      <c r="D50" s="120">
        <v>82.28</v>
      </c>
      <c r="E50" s="120">
        <v>82.55</v>
      </c>
      <c r="F50" s="120">
        <v>74.510000000000005</v>
      </c>
      <c r="G50" s="120">
        <v>62.77</v>
      </c>
      <c r="H50" s="120">
        <v>60.79</v>
      </c>
      <c r="I50" s="120">
        <v>57.11</v>
      </c>
      <c r="J50" s="120">
        <v>46</v>
      </c>
      <c r="K50" s="120">
        <v>42.03</v>
      </c>
    </row>
    <row r="51" spans="1:11" x14ac:dyDescent="0.25">
      <c r="A51" s="240">
        <v>41464</v>
      </c>
      <c r="B51" s="240" t="str">
        <f t="shared" si="4"/>
        <v>7-2013</v>
      </c>
      <c r="C51" s="120">
        <v>81.69</v>
      </c>
      <c r="D51" s="120">
        <v>87.68</v>
      </c>
      <c r="E51" s="120">
        <v>87.61</v>
      </c>
      <c r="F51" s="120">
        <v>79.05</v>
      </c>
      <c r="G51" s="120">
        <v>66.81</v>
      </c>
      <c r="H51" s="120">
        <v>64.38</v>
      </c>
      <c r="I51" s="120">
        <v>60.29</v>
      </c>
      <c r="J51" s="120">
        <v>48.56</v>
      </c>
      <c r="K51" s="120">
        <v>44.31</v>
      </c>
    </row>
    <row r="52" spans="1:11" x14ac:dyDescent="0.25">
      <c r="A52" s="240">
        <v>41435</v>
      </c>
      <c r="B52" s="240" t="str">
        <f t="shared" si="4"/>
        <v>6-2013</v>
      </c>
      <c r="C52" s="120">
        <v>84.87</v>
      </c>
      <c r="D52" s="120">
        <v>91.13</v>
      </c>
      <c r="E52" s="120">
        <v>90.83</v>
      </c>
      <c r="F52" s="120">
        <v>81.95</v>
      </c>
      <c r="G52" s="120">
        <v>69.38</v>
      </c>
      <c r="H52" s="120">
        <v>66.67</v>
      </c>
      <c r="I52" s="120">
        <v>62.31</v>
      </c>
      <c r="J52" s="120">
        <v>50.2</v>
      </c>
      <c r="K52" s="120">
        <v>45.76</v>
      </c>
    </row>
    <row r="53" spans="1:11" x14ac:dyDescent="0.25">
      <c r="A53" s="240">
        <v>41406</v>
      </c>
      <c r="B53" s="240" t="str">
        <f t="shared" si="4"/>
        <v>5-2013</v>
      </c>
      <c r="C53" s="120">
        <v>85.33</v>
      </c>
      <c r="D53" s="120">
        <v>91.63</v>
      </c>
      <c r="E53" s="120">
        <v>91.3</v>
      </c>
      <c r="F53" s="120">
        <v>82.37</v>
      </c>
      <c r="G53" s="120">
        <v>69.75</v>
      </c>
      <c r="H53" s="120">
        <v>67</v>
      </c>
      <c r="I53" s="120">
        <v>62.6</v>
      </c>
      <c r="J53" s="120">
        <v>50.44</v>
      </c>
      <c r="K53" s="120">
        <v>45.98</v>
      </c>
    </row>
    <row r="54" spans="1:11" x14ac:dyDescent="0.25">
      <c r="A54" s="240">
        <v>41377</v>
      </c>
      <c r="B54" s="240" t="str">
        <f t="shared" si="4"/>
        <v>4-2013</v>
      </c>
      <c r="C54" s="120">
        <v>88.56</v>
      </c>
      <c r="D54" s="120">
        <v>95.13</v>
      </c>
      <c r="E54" s="120">
        <v>94.57</v>
      </c>
      <c r="F54" s="120">
        <v>85.31</v>
      </c>
      <c r="G54" s="120">
        <v>72.36</v>
      </c>
      <c r="H54" s="120">
        <v>69.319999999999993</v>
      </c>
      <c r="I54" s="120">
        <v>64.66</v>
      </c>
      <c r="J54" s="120">
        <v>52.1</v>
      </c>
      <c r="K54" s="120">
        <v>47.45</v>
      </c>
    </row>
    <row r="55" spans="1:11" x14ac:dyDescent="0.25">
      <c r="A55" s="240">
        <v>41348</v>
      </c>
      <c r="B55" s="240" t="str">
        <f t="shared" si="4"/>
        <v>3-2013</v>
      </c>
      <c r="C55" s="120">
        <v>90.09</v>
      </c>
      <c r="D55" s="120">
        <v>96.78</v>
      </c>
      <c r="E55" s="120">
        <v>96.13</v>
      </c>
      <c r="F55" s="120">
        <v>86.71</v>
      </c>
      <c r="G55" s="120">
        <v>73.599999999999994</v>
      </c>
      <c r="H55" s="120">
        <v>70.42</v>
      </c>
      <c r="I55" s="120">
        <v>65.63</v>
      </c>
      <c r="J55" s="120">
        <v>52.88</v>
      </c>
      <c r="K55" s="120">
        <v>48.15</v>
      </c>
    </row>
    <row r="56" spans="1:11" x14ac:dyDescent="0.25">
      <c r="A56" s="240">
        <v>41319</v>
      </c>
      <c r="B56" s="240" t="str">
        <f t="shared" si="4"/>
        <v>2-2013</v>
      </c>
      <c r="C56" s="120">
        <v>88.35</v>
      </c>
      <c r="D56" s="120">
        <v>94.9</v>
      </c>
      <c r="E56" s="120">
        <v>94.36</v>
      </c>
      <c r="F56" s="120">
        <v>85.12</v>
      </c>
      <c r="G56" s="120">
        <v>72.19</v>
      </c>
      <c r="H56" s="120">
        <v>69.17</v>
      </c>
      <c r="I56" s="120">
        <v>64.52</v>
      </c>
      <c r="J56" s="120">
        <v>51.99</v>
      </c>
      <c r="K56" s="120">
        <v>47.36</v>
      </c>
    </row>
    <row r="57" spans="1:11" x14ac:dyDescent="0.25">
      <c r="A57" s="240">
        <v>41290</v>
      </c>
      <c r="B57" s="240" t="str">
        <f t="shared" si="4"/>
        <v>1-2013</v>
      </c>
      <c r="C57" s="120">
        <v>87.55</v>
      </c>
      <c r="D57" s="120">
        <v>94.03</v>
      </c>
      <c r="E57" s="120">
        <v>93.55</v>
      </c>
      <c r="F57" s="120">
        <v>84.4</v>
      </c>
      <c r="G57" s="120">
        <v>71.55</v>
      </c>
      <c r="H57" s="120">
        <v>68.599999999999994</v>
      </c>
      <c r="I57" s="120">
        <v>64.02</v>
      </c>
      <c r="J57" s="120">
        <v>51.58</v>
      </c>
      <c r="K57" s="120">
        <v>46.99</v>
      </c>
    </row>
    <row r="58" spans="1:11" hidden="1" x14ac:dyDescent="0.25">
      <c r="A58" s="121" t="s">
        <v>338</v>
      </c>
      <c r="B58" s="121"/>
      <c r="C58" s="122">
        <f t="shared" ref="C58:K58" si="5">AVERAGE(C46:C57)</f>
        <v>82.923333333333346</v>
      </c>
      <c r="D58" s="122">
        <f t="shared" si="5"/>
        <v>89.020833333333329</v>
      </c>
      <c r="E58" s="122">
        <f t="shared" si="5"/>
        <v>88.859166666666667</v>
      </c>
      <c r="F58" s="122">
        <f t="shared" si="5"/>
        <v>80.177500000000009</v>
      </c>
      <c r="G58" s="122">
        <f t="shared" si="5"/>
        <v>67.805000000000007</v>
      </c>
      <c r="H58" s="122">
        <f t="shared" si="5"/>
        <v>65.267499999999998</v>
      </c>
      <c r="I58" s="122">
        <f t="shared" si="5"/>
        <v>61.071666666666665</v>
      </c>
      <c r="J58" s="122">
        <f t="shared" si="5"/>
        <v>49.197499999999998</v>
      </c>
      <c r="K58" s="122">
        <f t="shared" si="5"/>
        <v>44.873333333333328</v>
      </c>
    </row>
    <row r="59" spans="1:11" hidden="1" x14ac:dyDescent="0.25">
      <c r="A59" s="279">
        <v>2012</v>
      </c>
      <c r="B59" s="279"/>
      <c r="C59" s="279"/>
      <c r="D59" s="279"/>
      <c r="E59" s="279"/>
      <c r="F59" s="279"/>
      <c r="G59" s="279"/>
      <c r="H59" s="279"/>
      <c r="I59" s="279"/>
      <c r="J59" s="279"/>
      <c r="K59" s="279"/>
    </row>
    <row r="60" spans="1:11" x14ac:dyDescent="0.25">
      <c r="A60" s="240">
        <v>41244</v>
      </c>
      <c r="B60" s="240" t="str">
        <f>MONTH(A60)&amp;"-"&amp;YEAR(A60)</f>
        <v>12-2012</v>
      </c>
      <c r="C60" s="208">
        <v>81.75</v>
      </c>
      <c r="D60" s="208">
        <v>87.75</v>
      </c>
      <c r="E60" s="208">
        <v>87.67</v>
      </c>
      <c r="F60" s="208">
        <v>79.11</v>
      </c>
      <c r="G60" s="208">
        <v>66.86</v>
      </c>
      <c r="H60" s="208">
        <v>64.42</v>
      </c>
      <c r="I60" s="208">
        <v>60.33</v>
      </c>
      <c r="J60" s="208">
        <v>48.59</v>
      </c>
      <c r="K60" s="208">
        <v>44.34</v>
      </c>
    </row>
    <row r="61" spans="1:11" x14ac:dyDescent="0.25">
      <c r="A61" s="240">
        <v>41215</v>
      </c>
      <c r="B61" s="240" t="str">
        <f t="shared" ref="B61:B71" si="6">MONTH(A61)&amp;"-"&amp;YEAR(A61)</f>
        <v>11-2012</v>
      </c>
      <c r="C61" s="208">
        <v>81.44</v>
      </c>
      <c r="D61" s="208">
        <v>87.41</v>
      </c>
      <c r="E61" s="208">
        <v>87.36</v>
      </c>
      <c r="F61" s="208">
        <v>78.83</v>
      </c>
      <c r="G61" s="208">
        <v>66.61</v>
      </c>
      <c r="H61" s="208">
        <v>64.2</v>
      </c>
      <c r="I61" s="208">
        <v>60.13</v>
      </c>
      <c r="J61" s="208">
        <v>48.43</v>
      </c>
      <c r="K61" s="208">
        <v>44.19</v>
      </c>
    </row>
    <row r="62" spans="1:11" x14ac:dyDescent="0.25">
      <c r="A62" s="240">
        <v>41186</v>
      </c>
      <c r="B62" s="240" t="str">
        <f t="shared" si="6"/>
        <v>10-2012</v>
      </c>
      <c r="C62" s="208">
        <v>86.04</v>
      </c>
      <c r="D62" s="208">
        <v>92.4</v>
      </c>
      <c r="E62" s="208">
        <v>92.02</v>
      </c>
      <c r="F62" s="208">
        <v>83.02</v>
      </c>
      <c r="G62" s="208">
        <v>70.319999999999993</v>
      </c>
      <c r="H62" s="208">
        <v>67.510000000000005</v>
      </c>
      <c r="I62" s="208">
        <v>63.05</v>
      </c>
      <c r="J62" s="208">
        <v>50.8</v>
      </c>
      <c r="K62" s="208">
        <v>46.3</v>
      </c>
    </row>
    <row r="63" spans="1:11" x14ac:dyDescent="0.25">
      <c r="A63" s="240">
        <v>41157</v>
      </c>
      <c r="B63" s="240" t="str">
        <f t="shared" si="6"/>
        <v>9-2012</v>
      </c>
      <c r="C63" s="208">
        <v>86.21</v>
      </c>
      <c r="D63" s="208">
        <v>92.58</v>
      </c>
      <c r="E63" s="208">
        <v>92.19</v>
      </c>
      <c r="F63" s="208">
        <v>83.17</v>
      </c>
      <c r="G63" s="208">
        <v>70.459999999999994</v>
      </c>
      <c r="H63" s="208">
        <v>67.63</v>
      </c>
      <c r="I63" s="208">
        <v>63.16</v>
      </c>
      <c r="J63" s="208">
        <v>50.89</v>
      </c>
      <c r="K63" s="208">
        <v>46.38</v>
      </c>
    </row>
    <row r="64" spans="1:11" x14ac:dyDescent="0.25">
      <c r="A64" s="240">
        <v>41128</v>
      </c>
      <c r="B64" s="240" t="str">
        <f t="shared" si="6"/>
        <v>8-2012</v>
      </c>
      <c r="C64" s="208">
        <v>84.65</v>
      </c>
      <c r="D64" s="208">
        <v>90.89</v>
      </c>
      <c r="E64" s="208">
        <v>90.61</v>
      </c>
      <c r="F64" s="208">
        <v>81.75</v>
      </c>
      <c r="G64" s="208">
        <v>69.2</v>
      </c>
      <c r="H64" s="208">
        <v>66.510000000000005</v>
      </c>
      <c r="I64" s="208">
        <v>62.17</v>
      </c>
      <c r="J64" s="208">
        <v>50.09</v>
      </c>
      <c r="K64" s="208">
        <v>45.66</v>
      </c>
    </row>
    <row r="65" spans="1:12" x14ac:dyDescent="0.25">
      <c r="A65" s="240">
        <v>41099</v>
      </c>
      <c r="B65" s="240" t="str">
        <f t="shared" si="6"/>
        <v>7-2012</v>
      </c>
      <c r="C65" s="208">
        <v>87.56</v>
      </c>
      <c r="D65" s="208">
        <v>94.04</v>
      </c>
      <c r="E65" s="208">
        <v>93.56</v>
      </c>
      <c r="F65" s="208">
        <v>84.4</v>
      </c>
      <c r="G65" s="208">
        <v>71.55</v>
      </c>
      <c r="H65" s="208">
        <v>68.599999999999994</v>
      </c>
      <c r="I65" s="208">
        <v>64.02</v>
      </c>
      <c r="J65" s="208">
        <v>51.58</v>
      </c>
      <c r="K65" s="208">
        <v>47</v>
      </c>
    </row>
    <row r="66" spans="1:12" x14ac:dyDescent="0.25">
      <c r="A66" s="240">
        <v>41070</v>
      </c>
      <c r="B66" s="240" t="str">
        <f t="shared" si="6"/>
        <v>6-2012</v>
      </c>
      <c r="C66" s="208">
        <v>96.65</v>
      </c>
      <c r="D66" s="208">
        <v>103.89</v>
      </c>
      <c r="E66" s="208">
        <v>102.78</v>
      </c>
      <c r="F66" s="208">
        <v>92.69</v>
      </c>
      <c r="G66" s="208">
        <v>78.900000000000006</v>
      </c>
      <c r="H66" s="208">
        <v>75.14</v>
      </c>
      <c r="I66" s="208">
        <v>69.8</v>
      </c>
      <c r="J66" s="208">
        <v>56.26</v>
      </c>
      <c r="K66" s="208">
        <v>51.16</v>
      </c>
    </row>
    <row r="67" spans="1:12" x14ac:dyDescent="0.25">
      <c r="A67" s="240">
        <v>41041</v>
      </c>
      <c r="B67" s="240" t="str">
        <f t="shared" si="6"/>
        <v>5-2012</v>
      </c>
      <c r="C67" s="208">
        <v>102.12</v>
      </c>
      <c r="D67" s="208">
        <v>109.81</v>
      </c>
      <c r="E67" s="208">
        <v>108.32</v>
      </c>
      <c r="F67" s="208">
        <v>97.67</v>
      </c>
      <c r="G67" s="208">
        <v>83.33</v>
      </c>
      <c r="H67" s="208">
        <v>79.08</v>
      </c>
      <c r="I67" s="208">
        <v>73.28</v>
      </c>
      <c r="J67" s="208">
        <v>59.07</v>
      </c>
      <c r="K67" s="208">
        <v>53.66</v>
      </c>
    </row>
    <row r="68" spans="1:12" x14ac:dyDescent="0.25">
      <c r="A68" s="240">
        <v>41012</v>
      </c>
      <c r="B68" s="240" t="str">
        <f t="shared" si="6"/>
        <v>4-2012</v>
      </c>
      <c r="C68" s="208">
        <v>105.61</v>
      </c>
      <c r="D68" s="208">
        <v>113.59</v>
      </c>
      <c r="E68" s="208">
        <v>111.86</v>
      </c>
      <c r="F68" s="208">
        <v>100.85</v>
      </c>
      <c r="G68" s="208">
        <v>86.15</v>
      </c>
      <c r="H68" s="208">
        <v>81.59</v>
      </c>
      <c r="I68" s="208">
        <v>75.5</v>
      </c>
      <c r="J68" s="208">
        <v>60.87</v>
      </c>
      <c r="K68" s="208">
        <v>55.26</v>
      </c>
    </row>
    <row r="69" spans="1:12" x14ac:dyDescent="0.25">
      <c r="A69" s="240">
        <v>40983</v>
      </c>
      <c r="B69" s="240" t="str">
        <f t="shared" si="6"/>
        <v>3-2012</v>
      </c>
      <c r="C69" s="208">
        <v>112.87</v>
      </c>
      <c r="D69" s="208">
        <v>121.46</v>
      </c>
      <c r="E69" s="208">
        <v>119.22</v>
      </c>
      <c r="F69" s="208">
        <v>107.47</v>
      </c>
      <c r="G69" s="208">
        <v>92.02</v>
      </c>
      <c r="H69" s="208">
        <v>86.81</v>
      </c>
      <c r="I69" s="208">
        <v>80.12</v>
      </c>
      <c r="J69" s="208">
        <v>64.599999999999994</v>
      </c>
      <c r="K69" s="208">
        <v>58.58</v>
      </c>
    </row>
    <row r="70" spans="1:12" x14ac:dyDescent="0.25">
      <c r="A70" s="240">
        <v>40954</v>
      </c>
      <c r="B70" s="240" t="str">
        <f t="shared" si="6"/>
        <v>2-2012</v>
      </c>
      <c r="C70" s="208">
        <v>111.58</v>
      </c>
      <c r="D70" s="208">
        <v>120.06</v>
      </c>
      <c r="E70" s="208">
        <v>117.91</v>
      </c>
      <c r="F70" s="208">
        <v>106.3</v>
      </c>
      <c r="G70" s="208">
        <v>90.97</v>
      </c>
      <c r="H70" s="208">
        <v>85.89</v>
      </c>
      <c r="I70" s="208">
        <v>79.3</v>
      </c>
      <c r="J70" s="208">
        <v>63.94</v>
      </c>
      <c r="K70" s="208">
        <v>57.99</v>
      </c>
    </row>
    <row r="71" spans="1:12" x14ac:dyDescent="0.25">
      <c r="A71" s="240">
        <v>40925</v>
      </c>
      <c r="B71" s="240" t="str">
        <f t="shared" si="6"/>
        <v>1-2012</v>
      </c>
      <c r="C71" s="208">
        <v>109.29</v>
      </c>
      <c r="D71" s="208">
        <v>117.58</v>
      </c>
      <c r="E71" s="208">
        <v>115.59</v>
      </c>
      <c r="F71" s="208">
        <v>104.21</v>
      </c>
      <c r="G71" s="208">
        <v>89.12</v>
      </c>
      <c r="H71" s="208">
        <v>84.24</v>
      </c>
      <c r="I71" s="208">
        <v>77.84</v>
      </c>
      <c r="J71" s="208">
        <v>62.76</v>
      </c>
      <c r="K71" s="208">
        <v>56.94</v>
      </c>
    </row>
    <row r="72" spans="1:12" hidden="1" x14ac:dyDescent="0.25">
      <c r="A72" s="121" t="s">
        <v>338</v>
      </c>
      <c r="B72" s="121"/>
      <c r="C72" s="241">
        <f>AVERAGE(C60:C71)</f>
        <v>95.480833333333337</v>
      </c>
      <c r="D72" s="241">
        <f t="shared" ref="D72:K72" si="7">AVERAGE(D60:D71)</f>
        <v>102.62166666666667</v>
      </c>
      <c r="E72" s="241">
        <f t="shared" si="7"/>
        <v>101.59083333333332</v>
      </c>
      <c r="F72" s="241">
        <f t="shared" si="7"/>
        <v>91.622500000000002</v>
      </c>
      <c r="G72" s="241">
        <f t="shared" si="7"/>
        <v>77.957499999999996</v>
      </c>
      <c r="H72" s="241">
        <f t="shared" si="7"/>
        <v>74.301666666666662</v>
      </c>
      <c r="I72" s="241">
        <f t="shared" si="7"/>
        <v>69.058333333333323</v>
      </c>
      <c r="J72" s="241">
        <f t="shared" si="7"/>
        <v>55.656666666666659</v>
      </c>
      <c r="K72" s="241">
        <f t="shared" si="7"/>
        <v>50.621666666666648</v>
      </c>
    </row>
    <row r="73" spans="1:12" hidden="1" x14ac:dyDescent="0.25">
      <c r="A73" s="279">
        <v>2011</v>
      </c>
      <c r="B73" s="279"/>
      <c r="C73" s="279"/>
      <c r="D73" s="279"/>
      <c r="E73" s="279"/>
      <c r="F73" s="279"/>
      <c r="G73" s="279"/>
      <c r="H73" s="279"/>
      <c r="I73" s="279"/>
      <c r="J73" s="279"/>
      <c r="K73" s="279"/>
    </row>
    <row r="74" spans="1:12" x14ac:dyDescent="0.25">
      <c r="A74" s="240">
        <v>40878</v>
      </c>
      <c r="B74" s="240" t="str">
        <f>MONTH(A74)&amp;"-"&amp;YEAR(A74)</f>
        <v>12-2011</v>
      </c>
      <c r="C74" s="208">
        <v>112.67</v>
      </c>
      <c r="D74" s="208">
        <v>121.24</v>
      </c>
      <c r="E74" s="208">
        <v>119.02</v>
      </c>
      <c r="F74" s="208">
        <v>107.29</v>
      </c>
      <c r="G74" s="208">
        <v>91.86</v>
      </c>
      <c r="H74" s="208">
        <v>86.67</v>
      </c>
      <c r="I74" s="208">
        <v>79.989999999999995</v>
      </c>
      <c r="J74" s="208">
        <v>64.5</v>
      </c>
      <c r="K74" s="208">
        <v>58.49</v>
      </c>
      <c r="L74" s="190"/>
    </row>
    <row r="75" spans="1:12" x14ac:dyDescent="0.25">
      <c r="A75" s="240">
        <v>40849</v>
      </c>
      <c r="B75" s="240" t="str">
        <f t="shared" ref="B75:B85" si="8">MONTH(A75)&amp;"-"&amp;YEAR(A75)</f>
        <v>11-2011</v>
      </c>
      <c r="C75" s="208">
        <v>116.65</v>
      </c>
      <c r="D75" s="208">
        <v>125.55</v>
      </c>
      <c r="E75" s="208">
        <v>123.05</v>
      </c>
      <c r="F75" s="208">
        <v>110.92</v>
      </c>
      <c r="G75" s="208">
        <v>95.07</v>
      </c>
      <c r="H75" s="208">
        <v>89.53</v>
      </c>
      <c r="I75" s="208">
        <v>82.53</v>
      </c>
      <c r="J75" s="208">
        <v>66.55</v>
      </c>
      <c r="K75" s="208">
        <v>60.31</v>
      </c>
      <c r="L75" s="190"/>
    </row>
    <row r="76" spans="1:12" x14ac:dyDescent="0.25">
      <c r="A76" s="240">
        <v>40820</v>
      </c>
      <c r="B76" s="240" t="str">
        <f t="shared" si="8"/>
        <v>10-2011</v>
      </c>
      <c r="C76" s="208">
        <v>119.24</v>
      </c>
      <c r="D76" s="208">
        <v>128.36000000000001</v>
      </c>
      <c r="E76" s="208">
        <v>125.68</v>
      </c>
      <c r="F76" s="208">
        <v>113.28</v>
      </c>
      <c r="G76" s="208">
        <v>97.17</v>
      </c>
      <c r="H76" s="208">
        <v>91.4</v>
      </c>
      <c r="I76" s="208">
        <v>84.17</v>
      </c>
      <c r="J76" s="208">
        <v>67.88</v>
      </c>
      <c r="K76" s="208">
        <v>61.5</v>
      </c>
      <c r="L76" s="190"/>
    </row>
    <row r="77" spans="1:12" x14ac:dyDescent="0.25">
      <c r="A77" s="240">
        <v>40791</v>
      </c>
      <c r="B77" s="240" t="str">
        <f t="shared" si="8"/>
        <v>9-2011</v>
      </c>
      <c r="C77" s="208">
        <v>116.26</v>
      </c>
      <c r="D77" s="208">
        <v>125.13</v>
      </c>
      <c r="E77" s="208">
        <v>122.65</v>
      </c>
      <c r="F77" s="208">
        <v>110.56</v>
      </c>
      <c r="G77" s="208">
        <v>94.76</v>
      </c>
      <c r="H77" s="208">
        <v>89.25</v>
      </c>
      <c r="I77" s="208">
        <v>82.28</v>
      </c>
      <c r="J77" s="208">
        <v>66.349999999999994</v>
      </c>
      <c r="K77" s="208">
        <v>60.13</v>
      </c>
      <c r="L77" s="190"/>
    </row>
    <row r="78" spans="1:12" x14ac:dyDescent="0.25">
      <c r="A78" s="240">
        <v>40762</v>
      </c>
      <c r="B78" s="240" t="str">
        <f t="shared" si="8"/>
        <v>8-2011</v>
      </c>
      <c r="C78" s="208">
        <v>117.21</v>
      </c>
      <c r="D78" s="208">
        <v>126.16</v>
      </c>
      <c r="E78" s="208">
        <v>123.62</v>
      </c>
      <c r="F78" s="208">
        <v>111.43</v>
      </c>
      <c r="G78" s="208">
        <v>95.53</v>
      </c>
      <c r="H78" s="208">
        <v>89.94</v>
      </c>
      <c r="I78" s="208">
        <v>82.88</v>
      </c>
      <c r="J78" s="208">
        <v>66.84</v>
      </c>
      <c r="K78" s="208">
        <v>60.57</v>
      </c>
      <c r="L78" s="190"/>
    </row>
    <row r="79" spans="1:12" x14ac:dyDescent="0.25">
      <c r="A79" s="240">
        <v>40733</v>
      </c>
      <c r="B79" s="240" t="str">
        <f t="shared" si="8"/>
        <v>7-2011</v>
      </c>
      <c r="C79" s="208">
        <v>118.24</v>
      </c>
      <c r="D79" s="208">
        <v>127.27</v>
      </c>
      <c r="E79" s="208">
        <v>124.66</v>
      </c>
      <c r="F79" s="208">
        <v>112.37</v>
      </c>
      <c r="G79" s="208">
        <v>96.36</v>
      </c>
      <c r="H79" s="208">
        <v>90.68</v>
      </c>
      <c r="I79" s="208">
        <v>83.54</v>
      </c>
      <c r="J79" s="208">
        <v>67.37</v>
      </c>
      <c r="K79" s="208">
        <v>61.04</v>
      </c>
      <c r="L79" s="190"/>
    </row>
    <row r="80" spans="1:12" x14ac:dyDescent="0.25">
      <c r="A80" s="240">
        <v>40704</v>
      </c>
      <c r="B80" s="240" t="str">
        <f t="shared" si="8"/>
        <v>6-2011</v>
      </c>
      <c r="C80" s="208">
        <v>119.03</v>
      </c>
      <c r="D80" s="208">
        <v>128.13</v>
      </c>
      <c r="E80" s="208">
        <v>125.46</v>
      </c>
      <c r="F80" s="208">
        <v>113.09</v>
      </c>
      <c r="G80" s="208">
        <v>97</v>
      </c>
      <c r="H80" s="208">
        <v>91.25</v>
      </c>
      <c r="I80" s="208">
        <v>84.04</v>
      </c>
      <c r="J80" s="208">
        <v>67.77</v>
      </c>
      <c r="K80" s="208">
        <v>61.4</v>
      </c>
      <c r="L80" s="190"/>
    </row>
    <row r="81" spans="1:12" x14ac:dyDescent="0.25">
      <c r="A81" s="240">
        <v>40675</v>
      </c>
      <c r="B81" s="240" t="str">
        <f t="shared" si="8"/>
        <v>5-2011</v>
      </c>
      <c r="C81" s="208">
        <v>117.61</v>
      </c>
      <c r="D81" s="208">
        <v>126.59</v>
      </c>
      <c r="E81" s="208">
        <v>124.02</v>
      </c>
      <c r="F81" s="208">
        <v>111.79</v>
      </c>
      <c r="G81" s="208">
        <v>95.85</v>
      </c>
      <c r="H81" s="208">
        <v>90.22</v>
      </c>
      <c r="I81" s="208">
        <v>83.14</v>
      </c>
      <c r="J81" s="208">
        <v>67.040000000000006</v>
      </c>
      <c r="K81" s="208">
        <v>60.75</v>
      </c>
      <c r="L81" s="190"/>
    </row>
    <row r="82" spans="1:12" x14ac:dyDescent="0.25">
      <c r="A82" s="240">
        <v>40646</v>
      </c>
      <c r="B82" s="240" t="str">
        <f t="shared" si="8"/>
        <v>4-2011</v>
      </c>
      <c r="C82" s="208">
        <v>122.02</v>
      </c>
      <c r="D82" s="208">
        <v>131.37</v>
      </c>
      <c r="E82" s="208">
        <v>128.49</v>
      </c>
      <c r="F82" s="208">
        <v>115.81</v>
      </c>
      <c r="G82" s="208">
        <v>99.41</v>
      </c>
      <c r="H82" s="208">
        <v>93.4</v>
      </c>
      <c r="I82" s="208">
        <v>85.94</v>
      </c>
      <c r="J82" s="208">
        <v>69.31</v>
      </c>
      <c r="K82" s="208">
        <v>62.77</v>
      </c>
      <c r="L82" s="190"/>
    </row>
    <row r="83" spans="1:12" x14ac:dyDescent="0.25">
      <c r="A83" s="240">
        <v>40617</v>
      </c>
      <c r="B83" s="240" t="str">
        <f t="shared" si="8"/>
        <v>3-2011</v>
      </c>
      <c r="C83" s="208">
        <v>122.43</v>
      </c>
      <c r="D83" s="208">
        <v>132.01</v>
      </c>
      <c r="E83" s="208">
        <v>127.71</v>
      </c>
      <c r="F83" s="208">
        <v>115.03</v>
      </c>
      <c r="G83" s="208">
        <v>99.56</v>
      </c>
      <c r="H83" s="208">
        <v>92.29</v>
      </c>
      <c r="I83" s="208">
        <v>84.12</v>
      </c>
      <c r="J83" s="208">
        <v>67.89</v>
      </c>
      <c r="K83" s="208">
        <v>61.23</v>
      </c>
      <c r="L83" s="190"/>
    </row>
    <row r="84" spans="1:12" x14ac:dyDescent="0.25">
      <c r="A84" s="240">
        <v>40588</v>
      </c>
      <c r="B84" s="240" t="str">
        <f t="shared" si="8"/>
        <v>2-2011</v>
      </c>
      <c r="C84" s="208">
        <v>127.05</v>
      </c>
      <c r="D84" s="208">
        <v>137.02000000000001</v>
      </c>
      <c r="E84" s="208">
        <v>132.38999999999999</v>
      </c>
      <c r="F84" s="208">
        <v>119.25</v>
      </c>
      <c r="G84" s="208">
        <v>103.29</v>
      </c>
      <c r="H84" s="208">
        <v>95.62</v>
      </c>
      <c r="I84" s="208">
        <v>87.06</v>
      </c>
      <c r="J84" s="208">
        <v>70.260000000000005</v>
      </c>
      <c r="K84" s="208">
        <v>63.34</v>
      </c>
      <c r="L84" s="190"/>
    </row>
    <row r="85" spans="1:12" x14ac:dyDescent="0.25">
      <c r="A85" s="240">
        <v>40559</v>
      </c>
      <c r="B85" s="240" t="str">
        <f t="shared" si="8"/>
        <v>1-2011</v>
      </c>
      <c r="C85" s="208">
        <v>112.4</v>
      </c>
      <c r="D85" s="208">
        <v>121.15</v>
      </c>
      <c r="E85" s="208">
        <v>117.54</v>
      </c>
      <c r="F85" s="208">
        <v>105.89</v>
      </c>
      <c r="G85" s="208">
        <v>91.45</v>
      </c>
      <c r="H85" s="208">
        <v>85.08</v>
      </c>
      <c r="I85" s="208">
        <v>77.739999999999995</v>
      </c>
      <c r="J85" s="208">
        <v>62.73</v>
      </c>
      <c r="K85" s="208">
        <v>56.64</v>
      </c>
      <c r="L85" s="190"/>
    </row>
    <row r="86" spans="1:12" s="123" customFormat="1" hidden="1" x14ac:dyDescent="0.25">
      <c r="A86" s="121" t="s">
        <v>338</v>
      </c>
      <c r="B86" s="121"/>
      <c r="C86" s="241">
        <v>118.4</v>
      </c>
      <c r="D86" s="241">
        <v>128.08000000000001</v>
      </c>
      <c r="E86" s="241">
        <v>125.16</v>
      </c>
      <c r="F86" s="241">
        <v>112.8</v>
      </c>
      <c r="G86" s="241">
        <v>96.89</v>
      </c>
      <c r="H86" s="241">
        <v>90.93</v>
      </c>
      <c r="I86" s="241">
        <v>83.61</v>
      </c>
      <c r="J86" s="241">
        <v>67.430000000000007</v>
      </c>
      <c r="K86" s="241">
        <v>61.05</v>
      </c>
      <c r="L86" s="196"/>
    </row>
    <row r="87" spans="1:12" s="123" customFormat="1" hidden="1" x14ac:dyDescent="0.25">
      <c r="A87" s="279">
        <v>2010</v>
      </c>
      <c r="B87" s="279"/>
      <c r="C87" s="279"/>
      <c r="D87" s="279"/>
      <c r="E87" s="279"/>
      <c r="F87" s="279"/>
      <c r="G87" s="279"/>
      <c r="H87" s="279"/>
      <c r="I87" s="279"/>
      <c r="J87" s="279"/>
      <c r="K87" s="279"/>
    </row>
    <row r="88" spans="1:12" x14ac:dyDescent="0.25">
      <c r="A88" s="240">
        <v>40513</v>
      </c>
      <c r="B88" s="240" t="str">
        <f>MONTH(A88)&amp;"-"&amp;YEAR(A88)</f>
        <v>12-2010</v>
      </c>
      <c r="C88" s="208">
        <v>103.41</v>
      </c>
      <c r="D88" s="208">
        <v>111.41</v>
      </c>
      <c r="E88" s="208">
        <v>108.43</v>
      </c>
      <c r="F88" s="208">
        <v>97.7</v>
      </c>
      <c r="G88" s="208">
        <v>84.18</v>
      </c>
      <c r="H88" s="208">
        <v>78.61</v>
      </c>
      <c r="I88" s="208">
        <v>72.02</v>
      </c>
      <c r="J88" s="208">
        <v>58.1</v>
      </c>
      <c r="K88" s="208">
        <v>52.52</v>
      </c>
    </row>
    <row r="89" spans="1:12" x14ac:dyDescent="0.25">
      <c r="A89" s="240">
        <v>40484</v>
      </c>
      <c r="B89" s="240" t="str">
        <f t="shared" ref="B89:B99" si="9">MONTH(A89)&amp;"-"&amp;YEAR(A89)</f>
        <v>11-2010</v>
      </c>
      <c r="C89" s="208">
        <v>95.51</v>
      </c>
      <c r="D89" s="208">
        <v>102.85</v>
      </c>
      <c r="E89" s="208">
        <v>100.42</v>
      </c>
      <c r="F89" s="208">
        <v>90.5</v>
      </c>
      <c r="G89" s="208">
        <v>77.790000000000006</v>
      </c>
      <c r="H89" s="208">
        <v>72.92</v>
      </c>
      <c r="I89" s="208">
        <v>67</v>
      </c>
      <c r="J89" s="208">
        <v>54.04</v>
      </c>
      <c r="K89" s="208">
        <v>48.9</v>
      </c>
    </row>
    <row r="90" spans="1:12" x14ac:dyDescent="0.25">
      <c r="A90" s="240">
        <v>40455</v>
      </c>
      <c r="B90" s="240" t="str">
        <f t="shared" si="9"/>
        <v>10-2010</v>
      </c>
      <c r="C90" s="208">
        <v>92.68</v>
      </c>
      <c r="D90" s="208">
        <v>99.79</v>
      </c>
      <c r="E90" s="208">
        <v>97.55</v>
      </c>
      <c r="F90" s="208">
        <v>87.92</v>
      </c>
      <c r="G90" s="208">
        <v>75.5</v>
      </c>
      <c r="H90" s="208">
        <v>70.89</v>
      </c>
      <c r="I90" s="208">
        <v>65.2</v>
      </c>
      <c r="J90" s="208">
        <v>52.58</v>
      </c>
      <c r="K90" s="208">
        <v>47.61</v>
      </c>
    </row>
    <row r="91" spans="1:12" x14ac:dyDescent="0.25">
      <c r="A91" s="240">
        <v>40426</v>
      </c>
      <c r="B91" s="240" t="str">
        <f t="shared" si="9"/>
        <v>9-2010</v>
      </c>
      <c r="C91" s="208">
        <v>90.05</v>
      </c>
      <c r="D91" s="208">
        <v>96.94</v>
      </c>
      <c r="E91" s="208">
        <v>94.88</v>
      </c>
      <c r="F91" s="208">
        <v>85.52</v>
      </c>
      <c r="G91" s="208">
        <v>73.38</v>
      </c>
      <c r="H91" s="208">
        <v>68.989999999999995</v>
      </c>
      <c r="I91" s="208">
        <v>63.53</v>
      </c>
      <c r="J91" s="208">
        <v>51.23</v>
      </c>
      <c r="K91" s="208">
        <v>46.41</v>
      </c>
    </row>
    <row r="92" spans="1:12" x14ac:dyDescent="0.25">
      <c r="A92" s="240">
        <v>40397</v>
      </c>
      <c r="B92" s="240" t="str">
        <f t="shared" si="9"/>
        <v>8-2010</v>
      </c>
      <c r="C92" s="208">
        <v>94.86</v>
      </c>
      <c r="D92" s="208">
        <v>102.15</v>
      </c>
      <c r="E92" s="208">
        <v>99.76</v>
      </c>
      <c r="F92" s="208">
        <v>89.91</v>
      </c>
      <c r="G92" s="208">
        <v>77.27</v>
      </c>
      <c r="H92" s="208">
        <v>72.459999999999994</v>
      </c>
      <c r="I92" s="208">
        <v>66.59</v>
      </c>
      <c r="J92" s="208">
        <v>53.7</v>
      </c>
      <c r="K92" s="208">
        <v>48.61</v>
      </c>
    </row>
    <row r="93" spans="1:12" x14ac:dyDescent="0.25">
      <c r="A93" s="240">
        <v>40368</v>
      </c>
      <c r="B93" s="240" t="str">
        <f t="shared" si="9"/>
        <v>7-2010</v>
      </c>
      <c r="C93" s="208">
        <v>96.65</v>
      </c>
      <c r="D93" s="208">
        <v>104.09</v>
      </c>
      <c r="E93" s="208">
        <v>101.58</v>
      </c>
      <c r="F93" s="208">
        <v>91.54</v>
      </c>
      <c r="G93" s="208">
        <v>78.709999999999994</v>
      </c>
      <c r="H93" s="208">
        <v>73.739999999999995</v>
      </c>
      <c r="I93" s="208">
        <v>67.72</v>
      </c>
      <c r="J93" s="208">
        <v>54.62</v>
      </c>
      <c r="K93" s="208">
        <v>49.43</v>
      </c>
    </row>
    <row r="94" spans="1:12" x14ac:dyDescent="0.25">
      <c r="A94" s="240">
        <v>40339</v>
      </c>
      <c r="B94" s="240" t="str">
        <f t="shared" si="9"/>
        <v>6-2010</v>
      </c>
      <c r="C94" s="208">
        <v>97.22</v>
      </c>
      <c r="D94" s="208">
        <v>104.71</v>
      </c>
      <c r="E94" s="208">
        <v>102.16</v>
      </c>
      <c r="F94" s="208">
        <v>92.06</v>
      </c>
      <c r="G94" s="208">
        <v>79.180000000000007</v>
      </c>
      <c r="H94" s="208">
        <v>74.16</v>
      </c>
      <c r="I94" s="208">
        <v>68.09</v>
      </c>
      <c r="J94" s="208">
        <v>54.92</v>
      </c>
      <c r="K94" s="208">
        <v>50.82</v>
      </c>
    </row>
    <row r="95" spans="1:12" x14ac:dyDescent="0.25">
      <c r="A95" s="240">
        <v>40310</v>
      </c>
      <c r="B95" s="240" t="str">
        <f t="shared" si="9"/>
        <v>5-2010</v>
      </c>
      <c r="C95" s="208">
        <v>92.07</v>
      </c>
      <c r="D95" s="208">
        <v>99.13</v>
      </c>
      <c r="E95" s="208">
        <v>96.93</v>
      </c>
      <c r="F95" s="208">
        <v>87.36</v>
      </c>
      <c r="G95" s="208">
        <v>75.010000000000005</v>
      </c>
      <c r="H95" s="208">
        <v>70.45</v>
      </c>
      <c r="I95" s="208">
        <v>64.81</v>
      </c>
      <c r="J95" s="208">
        <v>52.27</v>
      </c>
      <c r="K95" s="208">
        <v>48.41</v>
      </c>
    </row>
    <row r="96" spans="1:12" x14ac:dyDescent="0.25">
      <c r="A96" s="240">
        <v>40281</v>
      </c>
      <c r="B96" s="240" t="str">
        <f t="shared" si="9"/>
        <v>4-2010</v>
      </c>
      <c r="C96" s="208">
        <v>86.58</v>
      </c>
      <c r="D96" s="208">
        <v>93.18</v>
      </c>
      <c r="E96" s="208">
        <v>91.37</v>
      </c>
      <c r="F96" s="208">
        <v>82.36</v>
      </c>
      <c r="G96" s="208">
        <v>70.569999999999993</v>
      </c>
      <c r="H96" s="208">
        <v>66.5</v>
      </c>
      <c r="I96" s="208">
        <v>61.32</v>
      </c>
      <c r="J96" s="208">
        <v>49.44</v>
      </c>
      <c r="K96" s="208">
        <v>45.83</v>
      </c>
    </row>
    <row r="97" spans="1:11" x14ac:dyDescent="0.25">
      <c r="A97" s="240">
        <v>40252</v>
      </c>
      <c r="B97" s="240" t="str">
        <f t="shared" si="9"/>
        <v>3-2010</v>
      </c>
      <c r="C97" s="208">
        <v>86.64</v>
      </c>
      <c r="D97" s="208">
        <v>93.25</v>
      </c>
      <c r="E97" s="208">
        <v>91.43</v>
      </c>
      <c r="F97" s="208">
        <v>82.41</v>
      </c>
      <c r="G97" s="208">
        <v>70.62</v>
      </c>
      <c r="H97" s="208">
        <v>66.540000000000006</v>
      </c>
      <c r="I97" s="208">
        <v>61.36</v>
      </c>
      <c r="J97" s="208">
        <v>49.47</v>
      </c>
      <c r="K97" s="208">
        <v>45.86</v>
      </c>
    </row>
    <row r="98" spans="1:11" x14ac:dyDescent="0.25">
      <c r="A98" s="240">
        <v>40223</v>
      </c>
      <c r="B98" s="240" t="str">
        <f t="shared" si="9"/>
        <v>2-2010</v>
      </c>
      <c r="C98" s="208">
        <v>87.81</v>
      </c>
      <c r="D98" s="208">
        <v>94.61</v>
      </c>
      <c r="E98" s="208">
        <v>92.7</v>
      </c>
      <c r="F98" s="208">
        <v>83.56</v>
      </c>
      <c r="G98" s="208">
        <v>71.63</v>
      </c>
      <c r="H98" s="208">
        <v>67.44</v>
      </c>
      <c r="I98" s="208">
        <v>62.15</v>
      </c>
      <c r="J98" s="208">
        <v>50.12</v>
      </c>
      <c r="K98" s="208">
        <v>46.45</v>
      </c>
    </row>
    <row r="99" spans="1:11" x14ac:dyDescent="0.25">
      <c r="A99" s="240">
        <v>40194</v>
      </c>
      <c r="B99" s="240" t="str">
        <f t="shared" si="9"/>
        <v>1-2010</v>
      </c>
      <c r="C99" s="208">
        <v>77.39</v>
      </c>
      <c r="D99" s="208">
        <v>83.22</v>
      </c>
      <c r="E99" s="208">
        <v>82.05</v>
      </c>
      <c r="F99" s="208">
        <v>73.98</v>
      </c>
      <c r="G99" s="208">
        <v>63.14</v>
      </c>
      <c r="H99" s="208">
        <v>59.88</v>
      </c>
      <c r="I99" s="208">
        <v>55.47</v>
      </c>
      <c r="J99" s="208">
        <v>44.71</v>
      </c>
      <c r="K99" s="208">
        <v>41.51</v>
      </c>
    </row>
    <row r="100" spans="1:11" hidden="1" x14ac:dyDescent="0.25">
      <c r="A100" s="119" t="s">
        <v>338</v>
      </c>
      <c r="B100" s="119"/>
      <c r="C100" s="208">
        <v>91.74</v>
      </c>
      <c r="D100" s="208">
        <v>111.1</v>
      </c>
      <c r="E100" s="208">
        <v>108.54</v>
      </c>
      <c r="F100" s="208">
        <v>97.82</v>
      </c>
      <c r="G100" s="208">
        <v>84.04</v>
      </c>
      <c r="H100" s="208">
        <v>78.849999999999994</v>
      </c>
      <c r="I100" s="208">
        <v>72.48</v>
      </c>
      <c r="J100" s="208">
        <v>58.46</v>
      </c>
      <c r="K100" s="208">
        <v>53.22</v>
      </c>
    </row>
    <row r="101" spans="1:11" hidden="1" x14ac:dyDescent="0.25">
      <c r="A101" s="279">
        <v>2009</v>
      </c>
      <c r="B101" s="279"/>
      <c r="C101" s="279"/>
      <c r="D101" s="279"/>
      <c r="E101" s="279"/>
      <c r="F101" s="279"/>
      <c r="G101" s="279"/>
      <c r="H101" s="279"/>
      <c r="I101" s="279"/>
      <c r="J101" s="279"/>
      <c r="K101" s="279"/>
    </row>
    <row r="102" spans="1:11" x14ac:dyDescent="0.25">
      <c r="A102" s="240">
        <v>40148</v>
      </c>
      <c r="B102" s="240" t="str">
        <f>MONTH(A102)&amp;"-"&amp;YEAR(A102)</f>
        <v>12-2009</v>
      </c>
      <c r="C102" s="208">
        <v>74.510000000000005</v>
      </c>
      <c r="D102" s="208">
        <v>80.11</v>
      </c>
      <c r="E102" s="208">
        <v>79.14</v>
      </c>
      <c r="F102" s="208">
        <v>71.36</v>
      </c>
      <c r="G102" s="208">
        <v>60.82</v>
      </c>
      <c r="H102" s="208">
        <v>57.82</v>
      </c>
      <c r="I102" s="208">
        <v>53.64</v>
      </c>
      <c r="J102" s="208">
        <v>43.24</v>
      </c>
      <c r="K102" s="208">
        <v>40.17</v>
      </c>
    </row>
    <row r="103" spans="1:11" x14ac:dyDescent="0.25">
      <c r="A103" s="240">
        <v>40119</v>
      </c>
      <c r="B103" s="240" t="str">
        <f t="shared" ref="B103:B113" si="10">MONTH(A103)&amp;"-"&amp;YEAR(A103)</f>
        <v>11-2009</v>
      </c>
      <c r="C103" s="208">
        <v>68.989999999999995</v>
      </c>
      <c r="D103" s="208">
        <v>74.13</v>
      </c>
      <c r="E103" s="208">
        <v>73.540000000000006</v>
      </c>
      <c r="F103" s="208">
        <v>66.33</v>
      </c>
      <c r="G103" s="208">
        <v>56.35</v>
      </c>
      <c r="H103" s="208">
        <v>53.84</v>
      </c>
      <c r="I103" s="208">
        <v>50.13</v>
      </c>
      <c r="J103" s="208">
        <v>40.4</v>
      </c>
      <c r="K103" s="208">
        <v>37.57</v>
      </c>
    </row>
    <row r="104" spans="1:11" x14ac:dyDescent="0.25">
      <c r="A104" s="240">
        <v>40090</v>
      </c>
      <c r="B104" s="240" t="str">
        <f t="shared" si="10"/>
        <v>10-2009</v>
      </c>
      <c r="C104" s="208">
        <v>66.709999999999994</v>
      </c>
      <c r="D104" s="208">
        <v>71.66</v>
      </c>
      <c r="E104" s="208">
        <v>71.23</v>
      </c>
      <c r="F104" s="208">
        <v>64.25</v>
      </c>
      <c r="G104" s="208">
        <v>54.51</v>
      </c>
      <c r="H104" s="208">
        <v>52.2</v>
      </c>
      <c r="I104" s="208">
        <v>48.68</v>
      </c>
      <c r="J104" s="208">
        <v>39.22</v>
      </c>
      <c r="K104" s="208">
        <v>36.5</v>
      </c>
    </row>
    <row r="105" spans="1:11" x14ac:dyDescent="0.25">
      <c r="A105" s="240">
        <v>40061</v>
      </c>
      <c r="B105" s="240" t="str">
        <f t="shared" si="10"/>
        <v>9-2009</v>
      </c>
      <c r="C105" s="208">
        <v>70.44</v>
      </c>
      <c r="D105" s="208">
        <v>75.7</v>
      </c>
      <c r="E105" s="208">
        <v>75.010000000000005</v>
      </c>
      <c r="F105" s="208">
        <v>67.650000000000006</v>
      </c>
      <c r="G105" s="208">
        <v>57.52</v>
      </c>
      <c r="H105" s="208">
        <v>54.89</v>
      </c>
      <c r="I105" s="208">
        <v>51.05</v>
      </c>
      <c r="J105" s="208">
        <v>41.14</v>
      </c>
      <c r="K105" s="208">
        <v>38.25</v>
      </c>
    </row>
    <row r="106" spans="1:11" x14ac:dyDescent="0.25">
      <c r="A106" s="240">
        <v>40032</v>
      </c>
      <c r="B106" s="240" t="str">
        <f t="shared" si="10"/>
        <v>8-2009</v>
      </c>
      <c r="C106" s="208">
        <v>71.47</v>
      </c>
      <c r="D106" s="208">
        <v>76.819999999999993</v>
      </c>
      <c r="E106" s="208">
        <v>76.05</v>
      </c>
      <c r="F106" s="208">
        <v>68.59</v>
      </c>
      <c r="G106" s="208">
        <v>58.36</v>
      </c>
      <c r="H106" s="208">
        <v>55.63</v>
      </c>
      <c r="I106" s="208">
        <v>51.71</v>
      </c>
      <c r="J106" s="208">
        <v>41.67</v>
      </c>
      <c r="K106" s="208">
        <v>38.74</v>
      </c>
    </row>
    <row r="107" spans="1:11" x14ac:dyDescent="0.25">
      <c r="A107" s="240">
        <v>40003</v>
      </c>
      <c r="B107" s="240" t="str">
        <f t="shared" si="10"/>
        <v>7-2009</v>
      </c>
      <c r="C107" s="208">
        <v>71.290000000000006</v>
      </c>
      <c r="D107" s="208">
        <v>76.62</v>
      </c>
      <c r="E107" s="208">
        <v>75.86</v>
      </c>
      <c r="F107" s="208">
        <v>68.42</v>
      </c>
      <c r="G107" s="208">
        <v>58.21</v>
      </c>
      <c r="H107" s="208">
        <v>55.49</v>
      </c>
      <c r="I107" s="208">
        <v>51.59</v>
      </c>
      <c r="J107" s="208">
        <v>41.58</v>
      </c>
      <c r="K107" s="208">
        <v>38.65</v>
      </c>
    </row>
    <row r="108" spans="1:11" x14ac:dyDescent="0.25">
      <c r="A108" s="240">
        <v>39974</v>
      </c>
      <c r="B108" s="240" t="str">
        <f t="shared" si="10"/>
        <v>6-2009</v>
      </c>
      <c r="C108" s="208">
        <v>63.87</v>
      </c>
      <c r="D108" s="208">
        <v>68.58</v>
      </c>
      <c r="E108" s="208">
        <v>68.34</v>
      </c>
      <c r="F108" s="208">
        <v>61.66</v>
      </c>
      <c r="G108" s="208">
        <v>52.21</v>
      </c>
      <c r="H108" s="208">
        <v>50.15</v>
      </c>
      <c r="I108" s="208">
        <v>46.87</v>
      </c>
      <c r="J108" s="208">
        <v>37.76</v>
      </c>
      <c r="K108" s="208">
        <v>35.17</v>
      </c>
    </row>
    <row r="109" spans="1:11" x14ac:dyDescent="0.25">
      <c r="A109" s="240">
        <v>39945</v>
      </c>
      <c r="B109" s="240" t="str">
        <f t="shared" si="10"/>
        <v>5-2009</v>
      </c>
      <c r="C109" s="208">
        <v>62.83</v>
      </c>
      <c r="D109" s="208">
        <v>67.45</v>
      </c>
      <c r="E109" s="208">
        <v>67.290000000000006</v>
      </c>
      <c r="F109" s="208">
        <v>60.71</v>
      </c>
      <c r="G109" s="208">
        <v>51.37</v>
      </c>
      <c r="H109" s="208">
        <v>49.41</v>
      </c>
      <c r="I109" s="208">
        <v>46.21</v>
      </c>
      <c r="J109" s="208">
        <v>37.22</v>
      </c>
      <c r="K109" s="208">
        <v>34.68</v>
      </c>
    </row>
    <row r="110" spans="1:11" x14ac:dyDescent="0.25">
      <c r="A110" s="240">
        <v>39916</v>
      </c>
      <c r="B110" s="240" t="str">
        <f t="shared" si="10"/>
        <v>4-2009</v>
      </c>
      <c r="C110" s="208">
        <v>63.08</v>
      </c>
      <c r="D110" s="208">
        <v>67.72</v>
      </c>
      <c r="E110" s="208">
        <v>67.540000000000006</v>
      </c>
      <c r="F110" s="208">
        <v>60.94</v>
      </c>
      <c r="G110" s="208">
        <v>51.57</v>
      </c>
      <c r="H110" s="208">
        <v>49.59</v>
      </c>
      <c r="I110" s="208">
        <v>46.37</v>
      </c>
      <c r="J110" s="208">
        <v>37.35</v>
      </c>
      <c r="K110" s="208">
        <v>34.799999999999997</v>
      </c>
    </row>
    <row r="111" spans="1:11" x14ac:dyDescent="0.25">
      <c r="A111" s="240">
        <v>39887</v>
      </c>
      <c r="B111" s="240" t="str">
        <f t="shared" si="10"/>
        <v>3-2009</v>
      </c>
      <c r="C111" s="208">
        <v>75.11</v>
      </c>
      <c r="D111" s="208">
        <v>80.75</v>
      </c>
      <c r="E111" s="208">
        <v>79.739999999999995</v>
      </c>
      <c r="F111" s="208">
        <v>71.900000000000006</v>
      </c>
      <c r="G111" s="208">
        <v>61.29</v>
      </c>
      <c r="H111" s="208">
        <v>58.24</v>
      </c>
      <c r="I111" s="208">
        <v>54.02</v>
      </c>
      <c r="J111" s="208">
        <v>43.54</v>
      </c>
      <c r="K111" s="208">
        <v>40.44</v>
      </c>
    </row>
    <row r="112" spans="1:11" x14ac:dyDescent="0.25">
      <c r="A112" s="240">
        <v>39858</v>
      </c>
      <c r="B112" s="240" t="str">
        <f t="shared" si="10"/>
        <v>2-2009</v>
      </c>
      <c r="C112" s="208">
        <v>81.349999999999994</v>
      </c>
      <c r="D112" s="208">
        <v>87.51</v>
      </c>
      <c r="E112" s="208">
        <v>86.06</v>
      </c>
      <c r="F112" s="208">
        <v>77.59</v>
      </c>
      <c r="G112" s="208">
        <v>66.34</v>
      </c>
      <c r="H112" s="208">
        <v>62.73</v>
      </c>
      <c r="I112" s="208">
        <v>57.99</v>
      </c>
      <c r="J112" s="208">
        <v>46.75</v>
      </c>
      <c r="K112" s="208">
        <v>43.37</v>
      </c>
    </row>
    <row r="113" spans="1:11" x14ac:dyDescent="0.25">
      <c r="A113" s="240">
        <v>39829</v>
      </c>
      <c r="B113" s="240" t="str">
        <f t="shared" si="10"/>
        <v>1-2009</v>
      </c>
      <c r="C113" s="208">
        <v>78.7</v>
      </c>
      <c r="D113" s="208">
        <v>84.65</v>
      </c>
      <c r="E113" s="208">
        <v>83.38</v>
      </c>
      <c r="F113" s="208">
        <v>75.180000000000007</v>
      </c>
      <c r="G113" s="208">
        <v>64.2</v>
      </c>
      <c r="H113" s="208">
        <v>60.83</v>
      </c>
      <c r="I113" s="208">
        <v>56.3</v>
      </c>
      <c r="J113" s="208">
        <v>45.39</v>
      </c>
      <c r="K113" s="208">
        <v>41.21</v>
      </c>
    </row>
    <row r="114" spans="1:11" hidden="1" x14ac:dyDescent="0.25">
      <c r="A114" s="119" t="s">
        <v>338</v>
      </c>
      <c r="B114" s="119"/>
      <c r="C114" s="208">
        <f>AVERAGE(C102:C113)</f>
        <v>70.69583333333334</v>
      </c>
      <c r="D114" s="208">
        <f t="shared" ref="D114:K114" si="11">AVERAGE(D102:D113)</f>
        <v>75.975000000000009</v>
      </c>
      <c r="E114" s="208">
        <f t="shared" si="11"/>
        <v>75.265000000000001</v>
      </c>
      <c r="F114" s="208">
        <f t="shared" si="11"/>
        <v>67.881666666666675</v>
      </c>
      <c r="G114" s="208">
        <f t="shared" si="11"/>
        <v>57.729166666666664</v>
      </c>
      <c r="H114" s="208">
        <f t="shared" si="11"/>
        <v>55.068333333333335</v>
      </c>
      <c r="I114" s="208">
        <f t="shared" si="11"/>
        <v>51.213333333333331</v>
      </c>
      <c r="J114" s="208">
        <f t="shared" si="11"/>
        <v>41.271666666666668</v>
      </c>
      <c r="K114" s="208">
        <f t="shared" si="11"/>
        <v>38.295833333333334</v>
      </c>
    </row>
    <row r="115" spans="1:11" x14ac:dyDescent="0.25">
      <c r="C115" s="190"/>
      <c r="D115" s="190"/>
      <c r="E115" s="190"/>
      <c r="F115" s="190"/>
      <c r="G115" s="190"/>
      <c r="H115" s="190"/>
      <c r="I115" s="190"/>
      <c r="J115" s="190"/>
      <c r="K115" s="190"/>
    </row>
    <row r="116" spans="1:11" x14ac:dyDescent="0.25">
      <c r="A116" t="s">
        <v>339</v>
      </c>
      <c r="C116" s="190"/>
      <c r="D116" s="190"/>
      <c r="E116" s="190"/>
      <c r="F116" s="190"/>
      <c r="G116" s="190"/>
      <c r="H116" s="190"/>
      <c r="I116" s="190"/>
      <c r="J116" s="190"/>
      <c r="K116" s="190"/>
    </row>
    <row r="117" spans="1:11" x14ac:dyDescent="0.25">
      <c r="A117" t="s">
        <v>340</v>
      </c>
      <c r="C117" s="190"/>
      <c r="D117" s="190"/>
      <c r="E117" s="190"/>
      <c r="F117" s="190"/>
      <c r="G117" s="190"/>
      <c r="H117" s="190"/>
      <c r="I117" s="190"/>
      <c r="J117" s="190"/>
      <c r="K117" s="190"/>
    </row>
    <row r="118" spans="1:11" x14ac:dyDescent="0.25">
      <c r="A118">
        <v>2010</v>
      </c>
      <c r="C118" s="242">
        <f>AVERAGE(C88:C99)</f>
        <v>91.739166666666677</v>
      </c>
      <c r="D118" s="242">
        <f t="shared" ref="D118:K118" si="12">AVERAGE(D88:D99)</f>
        <v>98.777499999999989</v>
      </c>
      <c r="E118" s="242">
        <f t="shared" si="12"/>
        <v>96.605000000000004</v>
      </c>
      <c r="F118" s="242">
        <f t="shared" si="12"/>
        <v>87.068333333333328</v>
      </c>
      <c r="G118" s="242">
        <f t="shared" si="12"/>
        <v>74.748333333333321</v>
      </c>
      <c r="H118" s="242">
        <f t="shared" si="12"/>
        <v>70.215000000000003</v>
      </c>
      <c r="I118" s="242">
        <f t="shared" si="12"/>
        <v>64.605000000000004</v>
      </c>
      <c r="J118" s="242">
        <f t="shared" si="12"/>
        <v>52.1</v>
      </c>
      <c r="K118" s="242">
        <f t="shared" si="12"/>
        <v>47.696666666666665</v>
      </c>
    </row>
    <row r="119" spans="1:11" x14ac:dyDescent="0.25">
      <c r="C119" s="117">
        <f>C100-C118</f>
        <v>8.3333333331836457E-4</v>
      </c>
      <c r="D119" s="117">
        <f t="shared" ref="D119:K119" si="13">D100-D118</f>
        <v>12.322500000000005</v>
      </c>
      <c r="E119" s="117">
        <f t="shared" si="13"/>
        <v>11.935000000000002</v>
      </c>
      <c r="F119" s="117">
        <f t="shared" si="13"/>
        <v>10.751666666666665</v>
      </c>
      <c r="G119" s="117">
        <f t="shared" si="13"/>
        <v>9.2916666666666856</v>
      </c>
      <c r="H119" s="117">
        <f t="shared" si="13"/>
        <v>8.6349999999999909</v>
      </c>
      <c r="I119" s="117">
        <f t="shared" si="13"/>
        <v>7.875</v>
      </c>
      <c r="J119" s="117">
        <f t="shared" si="13"/>
        <v>6.3599999999999994</v>
      </c>
      <c r="K119" s="117">
        <f t="shared" si="13"/>
        <v>5.5233333333333334</v>
      </c>
    </row>
    <row r="121" spans="1:11" x14ac:dyDescent="0.25">
      <c r="A121">
        <v>2011</v>
      </c>
      <c r="C121" s="242">
        <f>AVERAGE(C74:C85)</f>
        <v>118.40083333333335</v>
      </c>
      <c r="D121" s="242">
        <f t="shared" ref="D121:K121" si="14">AVERAGE(D74:D85)</f>
        <v>127.49833333333333</v>
      </c>
      <c r="E121" s="242">
        <f t="shared" si="14"/>
        <v>124.52416666666666</v>
      </c>
      <c r="F121" s="242">
        <f t="shared" si="14"/>
        <v>112.22583333333334</v>
      </c>
      <c r="G121" s="242">
        <f t="shared" si="14"/>
        <v>96.442499999999995</v>
      </c>
      <c r="H121" s="242">
        <f t="shared" si="14"/>
        <v>90.444166666666661</v>
      </c>
      <c r="I121" s="242">
        <f t="shared" si="14"/>
        <v>83.119166666666672</v>
      </c>
      <c r="J121" s="242">
        <f t="shared" si="14"/>
        <v>67.040833333333325</v>
      </c>
      <c r="K121" s="242">
        <f t="shared" si="14"/>
        <v>60.680833333333339</v>
      </c>
    </row>
    <row r="122" spans="1:11" x14ac:dyDescent="0.25">
      <c r="C122" s="117">
        <f>C86-C121</f>
        <v>-8.3333333334678628E-4</v>
      </c>
      <c r="D122" s="117">
        <f t="shared" ref="D122:K122" si="15">D86-D121</f>
        <v>0.58166666666667766</v>
      </c>
      <c r="E122" s="117">
        <f t="shared" si="15"/>
        <v>0.63583333333333769</v>
      </c>
      <c r="F122" s="117">
        <f t="shared" si="15"/>
        <v>0.57416666666665606</v>
      </c>
      <c r="G122" s="117">
        <f t="shared" si="15"/>
        <v>0.44750000000000512</v>
      </c>
      <c r="H122" s="117">
        <f t="shared" si="15"/>
        <v>0.48583333333334622</v>
      </c>
      <c r="I122" s="117">
        <f t="shared" si="15"/>
        <v>0.49083333333332746</v>
      </c>
      <c r="J122" s="117">
        <f t="shared" si="15"/>
        <v>0.3891666666666822</v>
      </c>
      <c r="K122" s="117">
        <f t="shared" si="15"/>
        <v>0.36916666666665776</v>
      </c>
    </row>
  </sheetData>
  <mergeCells count="10">
    <mergeCell ref="A87:K87"/>
    <mergeCell ref="A101:K101"/>
    <mergeCell ref="A1:A3"/>
    <mergeCell ref="C1:C3"/>
    <mergeCell ref="D1:J1"/>
    <mergeCell ref="A45:K45"/>
    <mergeCell ref="A59:K59"/>
    <mergeCell ref="A73:K73"/>
    <mergeCell ref="A31:K31"/>
    <mergeCell ref="A4:K4"/>
  </mergeCells>
  <pageMargins left="0.7" right="0.7" top="0.75" bottom="0.75" header="0.3" footer="0.3"/>
  <pageSetup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17"/>
  <sheetViews>
    <sheetView workbookViewId="0">
      <selection activeCell="H35" sqref="H35"/>
    </sheetView>
  </sheetViews>
  <sheetFormatPr defaultRowHeight="15" x14ac:dyDescent="0.25"/>
  <cols>
    <col min="1" max="1" width="3.5703125" bestFit="1" customWidth="1"/>
    <col min="2" max="2" width="27.42578125" bestFit="1" customWidth="1"/>
    <col min="3" max="3" width="12.42578125" customWidth="1"/>
    <col min="4" max="4" width="13.28515625" customWidth="1"/>
    <col min="5" max="7" width="12.42578125" customWidth="1"/>
    <col min="8" max="8" width="2.5703125" customWidth="1"/>
    <col min="9" max="10" width="12.42578125" customWidth="1"/>
  </cols>
  <sheetData>
    <row r="3" spans="1:10" x14ac:dyDescent="0.25">
      <c r="B3" s="243" t="s">
        <v>341</v>
      </c>
      <c r="C3" s="127"/>
    </row>
    <row r="4" spans="1:10" ht="45" x14ac:dyDescent="0.25">
      <c r="A4" s="200" t="s">
        <v>257</v>
      </c>
      <c r="B4" s="200" t="s">
        <v>342</v>
      </c>
      <c r="C4" s="200" t="s">
        <v>343</v>
      </c>
      <c r="D4" s="200" t="s">
        <v>344</v>
      </c>
      <c r="E4" s="244" t="s">
        <v>345</v>
      </c>
      <c r="F4" s="186"/>
      <c r="G4" s="186"/>
      <c r="H4" s="186"/>
      <c r="I4" s="186"/>
      <c r="J4" s="186"/>
    </row>
    <row r="5" spans="1:10" x14ac:dyDescent="0.25">
      <c r="A5" s="119">
        <v>1</v>
      </c>
      <c r="B5" s="245" t="s">
        <v>346</v>
      </c>
      <c r="C5" s="246">
        <v>0.05</v>
      </c>
      <c r="D5" s="246">
        <v>0.25</v>
      </c>
      <c r="E5" s="247">
        <v>3</v>
      </c>
    </row>
    <row r="6" spans="1:10" x14ac:dyDescent="0.25">
      <c r="A6" s="119">
        <v>2</v>
      </c>
      <c r="B6" s="245" t="s">
        <v>347</v>
      </c>
      <c r="C6" s="246">
        <v>3.5000000000000003E-2</v>
      </c>
      <c r="D6" s="246">
        <v>0.25</v>
      </c>
      <c r="E6" s="247">
        <v>4</v>
      </c>
    </row>
    <row r="7" spans="1:10" x14ac:dyDescent="0.25">
      <c r="A7" s="119">
        <v>3</v>
      </c>
      <c r="B7" s="245" t="s">
        <v>348</v>
      </c>
      <c r="C7" s="246">
        <v>0.03</v>
      </c>
      <c r="D7" s="246">
        <v>0.25</v>
      </c>
      <c r="E7" s="247">
        <v>4</v>
      </c>
    </row>
    <row r="8" spans="1:10" x14ac:dyDescent="0.25">
      <c r="A8" s="119">
        <v>4</v>
      </c>
      <c r="B8" s="245" t="s">
        <v>230</v>
      </c>
      <c r="C8" s="246">
        <v>0.02</v>
      </c>
      <c r="D8" s="246">
        <v>0.25</v>
      </c>
      <c r="E8" s="247">
        <v>3.9</v>
      </c>
    </row>
    <row r="9" spans="1:10" x14ac:dyDescent="0.25">
      <c r="A9" s="119">
        <v>5</v>
      </c>
      <c r="B9" s="245" t="s">
        <v>349</v>
      </c>
      <c r="C9" s="246">
        <v>0.03</v>
      </c>
      <c r="D9" s="246">
        <v>0.25</v>
      </c>
      <c r="E9" s="247">
        <v>3.5</v>
      </c>
    </row>
    <row r="10" spans="1:10" x14ac:dyDescent="0.25">
      <c r="B10" s="126"/>
      <c r="C10" s="127"/>
    </row>
    <row r="11" spans="1:10" x14ac:dyDescent="0.25">
      <c r="B11" s="243" t="s">
        <v>350</v>
      </c>
      <c r="C11" s="127"/>
    </row>
    <row r="12" spans="1:10" ht="45" x14ac:dyDescent="0.25">
      <c r="A12" s="200" t="s">
        <v>257</v>
      </c>
      <c r="B12" s="200" t="s">
        <v>342</v>
      </c>
      <c r="C12" s="200" t="s">
        <v>343</v>
      </c>
      <c r="D12" s="200" t="s">
        <v>351</v>
      </c>
      <c r="E12" s="200" t="s">
        <v>352</v>
      </c>
      <c r="F12" s="200" t="s">
        <v>353</v>
      </c>
      <c r="G12" s="200" t="s">
        <v>354</v>
      </c>
      <c r="H12" s="188"/>
      <c r="I12" s="200" t="s">
        <v>355</v>
      </c>
      <c r="J12" s="200" t="s">
        <v>356</v>
      </c>
    </row>
    <row r="13" spans="1:10" x14ac:dyDescent="0.25">
      <c r="A13" s="119">
        <v>1</v>
      </c>
      <c r="B13" s="245" t="s">
        <v>346</v>
      </c>
      <c r="C13" s="246">
        <v>0.05</v>
      </c>
      <c r="D13" s="246">
        <v>0.25</v>
      </c>
      <c r="E13" s="247">
        <v>0.8</v>
      </c>
      <c r="F13" s="248">
        <v>750</v>
      </c>
      <c r="G13" s="248">
        <v>350</v>
      </c>
      <c r="I13" s="119" t="s">
        <v>357</v>
      </c>
      <c r="J13" s="119">
        <v>3.0000000000000001E-3</v>
      </c>
    </row>
    <row r="14" spans="1:10" x14ac:dyDescent="0.25">
      <c r="A14" s="119">
        <v>2</v>
      </c>
      <c r="B14" s="245" t="s">
        <v>347</v>
      </c>
      <c r="C14" s="246">
        <v>3.5000000000000003E-2</v>
      </c>
      <c r="D14" s="246">
        <v>0.25</v>
      </c>
      <c r="E14" s="247">
        <v>0.8</v>
      </c>
      <c r="F14" s="248">
        <v>1000</v>
      </c>
      <c r="G14" s="248"/>
      <c r="I14" s="119" t="s">
        <v>241</v>
      </c>
      <c r="J14" s="119">
        <v>3.3999999999999998E-3</v>
      </c>
    </row>
    <row r="15" spans="1:10" x14ac:dyDescent="0.25">
      <c r="A15" s="119">
        <v>3</v>
      </c>
      <c r="B15" s="245" t="s">
        <v>348</v>
      </c>
      <c r="C15" s="246">
        <v>0.03</v>
      </c>
      <c r="D15" s="246">
        <v>0.25</v>
      </c>
      <c r="E15" s="247">
        <v>0.8</v>
      </c>
      <c r="F15" s="248">
        <v>1000</v>
      </c>
      <c r="G15" s="248"/>
      <c r="I15" s="119" t="s">
        <v>358</v>
      </c>
      <c r="J15" s="119">
        <v>3.7000000000000002E-3</v>
      </c>
    </row>
    <row r="16" spans="1:10" x14ac:dyDescent="0.25">
      <c r="A16" s="119">
        <v>4</v>
      </c>
      <c r="B16" s="245" t="s">
        <v>230</v>
      </c>
      <c r="C16" s="246">
        <v>0.02</v>
      </c>
      <c r="D16" s="246">
        <v>0.25</v>
      </c>
      <c r="E16" s="247">
        <v>0.8</v>
      </c>
      <c r="F16" s="248">
        <v>1000</v>
      </c>
      <c r="G16" s="248"/>
      <c r="I16" s="119" t="s">
        <v>359</v>
      </c>
      <c r="J16" s="119">
        <v>3.8999999999999998E-3</v>
      </c>
    </row>
    <row r="17" spans="1:7" x14ac:dyDescent="0.25">
      <c r="A17" s="119">
        <v>5</v>
      </c>
      <c r="B17" s="245" t="s">
        <v>349</v>
      </c>
      <c r="C17" s="246">
        <v>0.03</v>
      </c>
      <c r="D17" s="246">
        <v>0.25</v>
      </c>
      <c r="E17" s="247">
        <v>0.8</v>
      </c>
      <c r="F17" s="248">
        <v>1000</v>
      </c>
      <c r="G17" s="24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A12" sqref="AA12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9"/>
  <sheetViews>
    <sheetView workbookViewId="0">
      <selection activeCell="G16" sqref="G16"/>
    </sheetView>
  </sheetViews>
  <sheetFormatPr defaultRowHeight="15" x14ac:dyDescent="0.25"/>
  <cols>
    <col min="1" max="1" width="5.28515625" customWidth="1"/>
    <col min="2" max="2" width="25.28515625" bestFit="1" customWidth="1"/>
    <col min="3" max="7" width="11" style="189" customWidth="1"/>
    <col min="8" max="8" width="1" style="189" customWidth="1"/>
    <col min="9" max="9" width="7.42578125" style="189" customWidth="1"/>
    <col min="10" max="10" width="18.42578125" style="189" bestFit="1" customWidth="1"/>
    <col min="11" max="11" width="10.7109375" customWidth="1"/>
    <col min="12" max="12" width="9.140625" style="190"/>
    <col min="13" max="13" width="1" style="189" customWidth="1"/>
    <col min="14" max="15" width="0" hidden="1" customWidth="1"/>
    <col min="16" max="16" width="18.140625" hidden="1" customWidth="1"/>
    <col min="17" max="17" width="9.5703125" hidden="1" customWidth="1"/>
  </cols>
  <sheetData>
    <row r="1" spans="1:18" x14ac:dyDescent="0.25">
      <c r="A1" s="123" t="s">
        <v>251</v>
      </c>
    </row>
    <row r="2" spans="1:18" x14ac:dyDescent="0.25">
      <c r="A2" s="123" t="s">
        <v>252</v>
      </c>
    </row>
    <row r="3" spans="1:18" x14ac:dyDescent="0.25">
      <c r="A3" s="123" t="s">
        <v>253</v>
      </c>
    </row>
    <row r="4" spans="1:18" x14ac:dyDescent="0.25">
      <c r="B4" s="123"/>
    </row>
    <row r="5" spans="1:18" x14ac:dyDescent="0.25">
      <c r="A5" s="276" t="s">
        <v>253</v>
      </c>
      <c r="B5" s="276"/>
      <c r="C5" s="276"/>
      <c r="D5" s="276"/>
      <c r="E5" s="276"/>
      <c r="F5" s="276"/>
      <c r="G5" s="276"/>
      <c r="H5" s="191"/>
      <c r="I5" s="191"/>
      <c r="J5" s="191"/>
      <c r="M5" s="191"/>
    </row>
    <row r="6" spans="1:18" s="124" customFormat="1" ht="15.75" x14ac:dyDescent="0.25">
      <c r="B6" s="192" t="s">
        <v>254</v>
      </c>
      <c r="C6" s="193">
        <v>81.75</v>
      </c>
      <c r="D6" s="277" t="s">
        <v>255</v>
      </c>
      <c r="E6" s="277"/>
      <c r="F6" s="194"/>
      <c r="G6" s="194"/>
      <c r="H6" s="194"/>
      <c r="I6" s="194"/>
      <c r="J6" s="194"/>
      <c r="L6" s="195"/>
      <c r="M6" s="194"/>
    </row>
    <row r="7" spans="1:18" x14ac:dyDescent="0.25">
      <c r="B7" s="123"/>
    </row>
    <row r="8" spans="1:18" s="123" customFormat="1" x14ac:dyDescent="0.25">
      <c r="A8" s="278" t="s">
        <v>256</v>
      </c>
      <c r="B8" s="278"/>
      <c r="C8" s="278"/>
      <c r="D8" s="278"/>
      <c r="E8" s="278"/>
      <c r="F8" s="278"/>
      <c r="G8" s="278"/>
      <c r="H8" s="191"/>
      <c r="I8" s="191"/>
      <c r="J8" s="191"/>
      <c r="L8" s="196"/>
      <c r="M8" s="189"/>
    </row>
    <row r="9" spans="1:18" s="123" customFormat="1" ht="15" customHeight="1" x14ac:dyDescent="0.25">
      <c r="A9" s="268" t="s">
        <v>257</v>
      </c>
      <c r="B9" s="268" t="s">
        <v>258</v>
      </c>
      <c r="C9" s="268" t="s">
        <v>259</v>
      </c>
      <c r="D9" s="268"/>
      <c r="E9" s="268"/>
      <c r="F9" s="268"/>
      <c r="G9" s="197" t="s">
        <v>213</v>
      </c>
      <c r="H9" s="198"/>
      <c r="I9" s="268" t="s">
        <v>218</v>
      </c>
      <c r="J9" s="268" t="s">
        <v>220</v>
      </c>
      <c r="K9" s="268" t="s">
        <v>260</v>
      </c>
      <c r="L9" s="269" t="s">
        <v>261</v>
      </c>
      <c r="M9" s="189"/>
      <c r="N9" s="269" t="s">
        <v>262</v>
      </c>
      <c r="O9" s="269" t="s">
        <v>263</v>
      </c>
      <c r="P9" s="269" t="s">
        <v>264</v>
      </c>
      <c r="Q9" s="269" t="s">
        <v>265</v>
      </c>
      <c r="R9" s="199"/>
    </row>
    <row r="10" spans="1:18" s="123" customFormat="1" ht="30" x14ac:dyDescent="0.25">
      <c r="A10" s="268"/>
      <c r="B10" s="268"/>
      <c r="C10" s="200" t="s">
        <v>223</v>
      </c>
      <c r="D10" s="200" t="s">
        <v>224</v>
      </c>
      <c r="E10" s="200" t="s">
        <v>226</v>
      </c>
      <c r="F10" s="200" t="s">
        <v>227</v>
      </c>
      <c r="G10" s="201" t="s">
        <v>266</v>
      </c>
      <c r="H10" s="198"/>
      <c r="I10" s="275"/>
      <c r="J10" s="275"/>
      <c r="K10" s="275"/>
      <c r="L10" s="270"/>
      <c r="M10" s="189"/>
      <c r="N10" s="270"/>
      <c r="O10" s="270"/>
      <c r="P10" s="270"/>
      <c r="Q10" s="270"/>
      <c r="R10" s="199"/>
    </row>
    <row r="11" spans="1:18" x14ac:dyDescent="0.25">
      <c r="A11" s="202">
        <v>1</v>
      </c>
      <c r="B11" s="119" t="s">
        <v>267</v>
      </c>
      <c r="C11" s="203">
        <v>7000</v>
      </c>
      <c r="D11" s="204">
        <v>10</v>
      </c>
      <c r="E11" s="205">
        <v>1</v>
      </c>
      <c r="F11" s="204">
        <v>15</v>
      </c>
      <c r="G11" s="205">
        <v>87.75</v>
      </c>
      <c r="H11" s="206"/>
      <c r="I11" s="205"/>
      <c r="J11" s="205"/>
      <c r="K11" s="207">
        <f t="shared" ref="K11:K17" si="0">ROUND($C$6*C11/6322*(100-D11)/(100-8)-((E11-0.8)*4+(F11-15)*0.4),2)</f>
        <v>87.75</v>
      </c>
      <c r="L11" s="208">
        <f t="shared" ref="L11:L18" si="1">+G11-K11</f>
        <v>0</v>
      </c>
    </row>
    <row r="12" spans="1:18" x14ac:dyDescent="0.25">
      <c r="A12" s="202">
        <v>2</v>
      </c>
      <c r="B12" s="119" t="s">
        <v>268</v>
      </c>
      <c r="C12" s="203">
        <v>6700</v>
      </c>
      <c r="D12" s="204">
        <v>12</v>
      </c>
      <c r="E12" s="205">
        <v>0.6</v>
      </c>
      <c r="F12" s="204">
        <v>5</v>
      </c>
      <c r="G12" s="205">
        <v>87.67</v>
      </c>
      <c r="H12" s="206"/>
      <c r="I12" s="205"/>
      <c r="J12" s="205"/>
      <c r="K12" s="207">
        <f t="shared" si="0"/>
        <v>87.67</v>
      </c>
      <c r="L12" s="208">
        <f t="shared" si="1"/>
        <v>0</v>
      </c>
    </row>
    <row r="13" spans="1:18" x14ac:dyDescent="0.25">
      <c r="A13" s="202">
        <v>3</v>
      </c>
      <c r="B13" s="119" t="s">
        <v>269</v>
      </c>
      <c r="C13" s="203">
        <v>6200</v>
      </c>
      <c r="D13" s="204">
        <v>14.5</v>
      </c>
      <c r="E13" s="205">
        <v>0.6</v>
      </c>
      <c r="F13" s="204">
        <v>5.5</v>
      </c>
      <c r="G13" s="205">
        <v>79.11</v>
      </c>
      <c r="H13" s="206"/>
      <c r="I13" s="205"/>
      <c r="J13" s="205"/>
      <c r="K13" s="207">
        <f t="shared" si="0"/>
        <v>79.11</v>
      </c>
      <c r="L13" s="208">
        <f t="shared" si="1"/>
        <v>0</v>
      </c>
    </row>
    <row r="14" spans="1:18" x14ac:dyDescent="0.25">
      <c r="A14" s="202">
        <v>4</v>
      </c>
      <c r="B14" s="119" t="s">
        <v>270</v>
      </c>
      <c r="C14" s="203">
        <v>5700</v>
      </c>
      <c r="D14" s="204">
        <v>17.5</v>
      </c>
      <c r="E14" s="205">
        <v>1.6</v>
      </c>
      <c r="F14" s="204">
        <v>4.8</v>
      </c>
      <c r="G14" s="205">
        <v>66.86</v>
      </c>
      <c r="H14" s="206"/>
      <c r="I14" s="205"/>
      <c r="J14" s="205"/>
      <c r="K14" s="207">
        <f t="shared" si="0"/>
        <v>66.98</v>
      </c>
      <c r="L14" s="208">
        <f t="shared" si="1"/>
        <v>-0.12000000000000455</v>
      </c>
    </row>
    <row r="15" spans="1:18" x14ac:dyDescent="0.25">
      <c r="A15" s="202">
        <v>5</v>
      </c>
      <c r="B15" s="119" t="s">
        <v>271</v>
      </c>
      <c r="C15" s="203">
        <v>5400</v>
      </c>
      <c r="D15" s="204">
        <v>22.5</v>
      </c>
      <c r="E15" s="205">
        <v>0.4</v>
      </c>
      <c r="F15" s="204">
        <v>5</v>
      </c>
      <c r="G15" s="205">
        <v>64.42</v>
      </c>
      <c r="H15" s="206"/>
      <c r="I15" s="205"/>
      <c r="J15" s="205"/>
      <c r="K15" s="207">
        <f t="shared" si="0"/>
        <v>64.42</v>
      </c>
      <c r="L15" s="208">
        <f t="shared" si="1"/>
        <v>0</v>
      </c>
    </row>
    <row r="16" spans="1:18" x14ac:dyDescent="0.25">
      <c r="A16" s="202">
        <v>6</v>
      </c>
      <c r="B16" s="119" t="s">
        <v>272</v>
      </c>
      <c r="C16" s="203">
        <v>5000</v>
      </c>
      <c r="D16" s="204">
        <v>26</v>
      </c>
      <c r="E16" s="205">
        <v>0.1</v>
      </c>
      <c r="F16" s="204">
        <v>1.2</v>
      </c>
      <c r="G16" s="205">
        <v>60.33</v>
      </c>
      <c r="H16" s="206"/>
      <c r="I16" s="205"/>
      <c r="J16" s="205"/>
      <c r="K16" s="207">
        <f t="shared" si="0"/>
        <v>60.33</v>
      </c>
      <c r="L16" s="208">
        <f t="shared" si="1"/>
        <v>0</v>
      </c>
    </row>
    <row r="17" spans="1:21" x14ac:dyDescent="0.25">
      <c r="A17" s="202">
        <v>7</v>
      </c>
      <c r="B17" s="119" t="s">
        <v>273</v>
      </c>
      <c r="C17" s="203">
        <v>4400</v>
      </c>
      <c r="D17" s="204">
        <v>32</v>
      </c>
      <c r="E17" s="205">
        <v>0.3</v>
      </c>
      <c r="F17" s="204">
        <v>4.2</v>
      </c>
      <c r="G17" s="205">
        <v>48.59</v>
      </c>
      <c r="H17" s="206"/>
      <c r="I17" s="205"/>
      <c r="J17" s="205"/>
      <c r="K17" s="207">
        <f t="shared" si="0"/>
        <v>48.37</v>
      </c>
      <c r="L17" s="208">
        <f t="shared" si="1"/>
        <v>0.22000000000000597</v>
      </c>
    </row>
    <row r="18" spans="1:21" x14ac:dyDescent="0.25">
      <c r="A18" s="202">
        <v>8</v>
      </c>
      <c r="B18" s="119" t="s">
        <v>274</v>
      </c>
      <c r="C18" s="203">
        <v>4200</v>
      </c>
      <c r="D18" s="204">
        <v>35</v>
      </c>
      <c r="E18" s="205">
        <v>0.18</v>
      </c>
      <c r="F18" s="204">
        <v>3.9</v>
      </c>
      <c r="G18" s="205">
        <v>44.34</v>
      </c>
      <c r="H18" s="206"/>
      <c r="I18" s="205">
        <f>(((((100-8)/(100-D18))*D18))+(100-8))/100</f>
        <v>1.4153846153846155</v>
      </c>
      <c r="J18" s="205"/>
      <c r="K18" s="209">
        <f>ROUND($C$6*C18/6322*(100-D18)/(100-8/I18)-((E18-0.8)*4+(F18-15)*0.4),2)</f>
        <v>44.34</v>
      </c>
      <c r="L18" s="208">
        <f t="shared" si="1"/>
        <v>0</v>
      </c>
    </row>
    <row r="19" spans="1:21" x14ac:dyDescent="0.25">
      <c r="A19" s="271"/>
      <c r="B19" s="271"/>
      <c r="C19" s="271"/>
      <c r="D19" s="271"/>
      <c r="E19" s="271"/>
      <c r="F19" s="271"/>
      <c r="G19" s="271"/>
      <c r="H19" s="210"/>
      <c r="I19" s="210"/>
      <c r="J19" s="210"/>
    </row>
    <row r="20" spans="1:21" x14ac:dyDescent="0.25">
      <c r="A20" s="272" t="s">
        <v>275</v>
      </c>
      <c r="B20" s="273"/>
      <c r="C20" s="273"/>
      <c r="D20" s="273"/>
      <c r="E20" s="273"/>
      <c r="F20" s="273"/>
      <c r="G20" s="274"/>
      <c r="H20" s="191"/>
      <c r="I20" s="210"/>
      <c r="J20" s="210"/>
    </row>
    <row r="21" spans="1:21" x14ac:dyDescent="0.25">
      <c r="A21" s="202">
        <v>9</v>
      </c>
      <c r="B21" s="119" t="s">
        <v>276</v>
      </c>
      <c r="C21" s="203">
        <v>7000</v>
      </c>
      <c r="D21" s="204">
        <v>12</v>
      </c>
      <c r="E21" s="205">
        <v>2</v>
      </c>
      <c r="F21" s="204">
        <v>10</v>
      </c>
      <c r="G21" s="205">
        <v>83.78</v>
      </c>
      <c r="H21" s="206"/>
      <c r="I21" s="205"/>
      <c r="J21" s="119" t="s">
        <v>267</v>
      </c>
      <c r="K21" s="211">
        <f t="shared" ref="K21:K52" si="2">((VLOOKUP(J21,$B$11:$G$18,6,FALSE)+(VLOOKUP(J21,$B$11:$G$18,4,FALSE)-0.8)*4+(VLOOKUP(J21,$B$11:$G$18,5,FALSE)-15)*0.4)*(C21/VLOOKUP(J21,$B$11:$G$18,2,FALSE))*(((100-D21)/(100-VLOOKUP(J21,$B$11:$G$18,3,FALSE))*(100-8))/(100-8)))-((E21-0.8)*4+(F21-15)*0.4)</f>
        <v>83.782222222222217</v>
      </c>
      <c r="L21" s="208">
        <f t="shared" ref="L21:L82" si="3">G21-K21</f>
        <v>-2.2222222222154642E-3</v>
      </c>
      <c r="N21" s="119">
        <v>0.9778</v>
      </c>
      <c r="O21" s="119">
        <v>-2.0181</v>
      </c>
      <c r="P21" s="212">
        <f t="shared" ref="P21:P52" si="4">+N21*VLOOKUP(J21,$B$11:$G$18,6,FALSE)+O21</f>
        <v>83.783850000000001</v>
      </c>
      <c r="Q21" s="213">
        <f t="shared" ref="Q21:Q82" si="5">+G21-P21</f>
        <v>-3.8499999999999091E-3</v>
      </c>
      <c r="S21" s="214"/>
      <c r="T21" s="214"/>
      <c r="U21" s="214"/>
    </row>
    <row r="22" spans="1:21" x14ac:dyDescent="0.25">
      <c r="A22" s="202">
        <v>10</v>
      </c>
      <c r="B22" s="119" t="s">
        <v>277</v>
      </c>
      <c r="C22" s="203">
        <v>6600</v>
      </c>
      <c r="D22" s="204">
        <v>11</v>
      </c>
      <c r="E22" s="205">
        <v>0.5</v>
      </c>
      <c r="F22" s="204">
        <v>10</v>
      </c>
      <c r="G22" s="205">
        <v>85.76</v>
      </c>
      <c r="H22" s="206"/>
      <c r="I22" s="205"/>
      <c r="J22" s="119" t="s">
        <v>268</v>
      </c>
      <c r="K22" s="211">
        <f t="shared" si="2"/>
        <v>85.760783582089559</v>
      </c>
      <c r="L22" s="208">
        <f t="shared" si="3"/>
        <v>-7.8358208955364717E-4</v>
      </c>
      <c r="N22" s="119">
        <v>0.99629999999999996</v>
      </c>
      <c r="O22" s="119">
        <v>-1.5820000000000001</v>
      </c>
      <c r="P22" s="212">
        <f t="shared" si="4"/>
        <v>85.763621000000001</v>
      </c>
      <c r="Q22" s="213">
        <f t="shared" si="5"/>
        <v>-3.6209999999954334E-3</v>
      </c>
    </row>
    <row r="23" spans="1:21" x14ac:dyDescent="0.25">
      <c r="A23" s="202">
        <v>11</v>
      </c>
      <c r="B23" s="119" t="s">
        <v>278</v>
      </c>
      <c r="C23" s="203">
        <v>6553</v>
      </c>
      <c r="D23" s="204">
        <v>12</v>
      </c>
      <c r="E23" s="205">
        <v>1.69</v>
      </c>
      <c r="F23" s="204">
        <v>4.2</v>
      </c>
      <c r="G23" s="205">
        <v>81.81</v>
      </c>
      <c r="H23" s="206"/>
      <c r="I23" s="205"/>
      <c r="J23" s="119" t="s">
        <v>268</v>
      </c>
      <c r="K23" s="211">
        <f t="shared" si="2"/>
        <v>81.811807462686573</v>
      </c>
      <c r="L23" s="208">
        <f t="shared" si="3"/>
        <v>-1.8074626865711707E-3</v>
      </c>
      <c r="N23" s="119">
        <v>0.97809999999999997</v>
      </c>
      <c r="O23" s="119">
        <v>-3.9390000000000001</v>
      </c>
      <c r="P23" s="212">
        <f t="shared" si="4"/>
        <v>81.811026999999996</v>
      </c>
      <c r="Q23" s="213">
        <f t="shared" si="5"/>
        <v>-1.0269999999934498E-3</v>
      </c>
    </row>
    <row r="24" spans="1:21" x14ac:dyDescent="0.25">
      <c r="A24" s="202">
        <v>12</v>
      </c>
      <c r="B24" s="119" t="s">
        <v>279</v>
      </c>
      <c r="C24" s="203">
        <v>6423</v>
      </c>
      <c r="D24" s="204">
        <v>11.5</v>
      </c>
      <c r="E24" s="205">
        <v>0.71</v>
      </c>
      <c r="F24" s="204">
        <v>4.8</v>
      </c>
      <c r="G24" s="205">
        <v>84.35</v>
      </c>
      <c r="H24" s="206"/>
      <c r="I24" s="205"/>
      <c r="J24" s="119" t="s">
        <v>268</v>
      </c>
      <c r="K24" s="211">
        <f t="shared" si="2"/>
        <v>84.33526778324287</v>
      </c>
      <c r="L24" s="208">
        <f t="shared" si="3"/>
        <v>1.4732216757124661E-2</v>
      </c>
      <c r="N24" s="119">
        <v>0.96409999999999996</v>
      </c>
      <c r="O24" s="119">
        <v>-0.17199999999999999</v>
      </c>
      <c r="P24" s="212">
        <f t="shared" si="4"/>
        <v>84.350646999999995</v>
      </c>
      <c r="Q24" s="213">
        <f t="shared" si="5"/>
        <v>-6.4700000000073032E-4</v>
      </c>
    </row>
    <row r="25" spans="1:21" x14ac:dyDescent="0.25">
      <c r="A25" s="202">
        <v>13</v>
      </c>
      <c r="B25" s="119" t="s">
        <v>280</v>
      </c>
      <c r="C25" s="203">
        <v>6420</v>
      </c>
      <c r="D25" s="204">
        <v>11</v>
      </c>
      <c r="E25" s="205">
        <v>0.7</v>
      </c>
      <c r="F25" s="204">
        <v>12.5</v>
      </c>
      <c r="G25" s="205">
        <v>81.709999999999994</v>
      </c>
      <c r="H25" s="206"/>
      <c r="I25" s="205"/>
      <c r="J25" s="119" t="s">
        <v>268</v>
      </c>
      <c r="K25" s="211">
        <f t="shared" si="2"/>
        <v>81.709125848032585</v>
      </c>
      <c r="L25" s="208">
        <f t="shared" si="3"/>
        <v>8.7415196740892043E-4</v>
      </c>
      <c r="N25" s="119">
        <v>0.96909999999999996</v>
      </c>
      <c r="O25" s="119">
        <v>-3.2519999999999998</v>
      </c>
      <c r="P25" s="212">
        <f t="shared" si="4"/>
        <v>81.708996999999997</v>
      </c>
      <c r="Q25" s="213">
        <f t="shared" si="5"/>
        <v>1.0029999999972006E-3</v>
      </c>
      <c r="R25" s="214"/>
    </row>
    <row r="26" spans="1:21" x14ac:dyDescent="0.25">
      <c r="A26" s="202">
        <v>14</v>
      </c>
      <c r="B26" s="119" t="s">
        <v>281</v>
      </c>
      <c r="C26" s="203">
        <v>6300</v>
      </c>
      <c r="D26" s="204">
        <v>14</v>
      </c>
      <c r="E26" s="205">
        <v>0.6</v>
      </c>
      <c r="F26" s="204">
        <v>5.5</v>
      </c>
      <c r="G26" s="205">
        <v>80.75</v>
      </c>
      <c r="H26" s="206"/>
      <c r="I26" s="205"/>
      <c r="J26" s="119" t="s">
        <v>269</v>
      </c>
      <c r="K26" s="211">
        <f t="shared" si="2"/>
        <v>80.754533106960949</v>
      </c>
      <c r="L26" s="208">
        <f t="shared" si="3"/>
        <v>-4.533106960948885E-3</v>
      </c>
      <c r="N26" s="119">
        <v>1.0221</v>
      </c>
      <c r="O26" s="119">
        <v>-0.10199999999999999</v>
      </c>
      <c r="P26" s="212">
        <f t="shared" si="4"/>
        <v>80.756331000000003</v>
      </c>
      <c r="Q26" s="213">
        <f t="shared" si="5"/>
        <v>-6.3310000000029731E-3</v>
      </c>
      <c r="R26" s="214"/>
    </row>
    <row r="27" spans="1:21" x14ac:dyDescent="0.25">
      <c r="A27" s="202">
        <v>15</v>
      </c>
      <c r="B27" s="119" t="s">
        <v>282</v>
      </c>
      <c r="C27" s="203">
        <v>6300</v>
      </c>
      <c r="D27" s="204">
        <v>11</v>
      </c>
      <c r="E27" s="205">
        <v>1</v>
      </c>
      <c r="F27" s="204">
        <v>10</v>
      </c>
      <c r="G27" s="205">
        <v>80.010000000000005</v>
      </c>
      <c r="H27" s="206"/>
      <c r="I27" s="205"/>
      <c r="J27" s="119" t="s">
        <v>269</v>
      </c>
      <c r="K27" s="211">
        <f t="shared" si="2"/>
        <v>80.011086587436353</v>
      </c>
      <c r="L27" s="208">
        <f t="shared" si="3"/>
        <v>-1.0865874363474859E-3</v>
      </c>
      <c r="N27" s="119">
        <v>1.0577000000000001</v>
      </c>
      <c r="O27" s="119">
        <v>-3.6659999999999999</v>
      </c>
      <c r="P27" s="212">
        <f t="shared" si="4"/>
        <v>80.008647000000011</v>
      </c>
      <c r="Q27" s="213">
        <f t="shared" si="5"/>
        <v>1.3529999999946085E-3</v>
      </c>
    </row>
    <row r="28" spans="1:21" x14ac:dyDescent="0.25">
      <c r="A28" s="202">
        <v>16</v>
      </c>
      <c r="B28" s="119" t="s">
        <v>283</v>
      </c>
      <c r="C28" s="203">
        <v>6250</v>
      </c>
      <c r="D28" s="204">
        <v>11</v>
      </c>
      <c r="E28" s="205">
        <v>1</v>
      </c>
      <c r="F28" s="204">
        <v>12</v>
      </c>
      <c r="G28" s="205">
        <v>78.58</v>
      </c>
      <c r="H28" s="206"/>
      <c r="I28" s="205"/>
      <c r="J28" s="119" t="s">
        <v>269</v>
      </c>
      <c r="K28" s="211">
        <f t="shared" si="2"/>
        <v>78.585601773250332</v>
      </c>
      <c r="L28" s="208">
        <f t="shared" si="3"/>
        <v>-5.6017732503335083E-3</v>
      </c>
      <c r="N28" s="119">
        <v>1.0492999999999999</v>
      </c>
      <c r="O28" s="119">
        <v>-4.4269999999999996</v>
      </c>
      <c r="P28" s="212">
        <f t="shared" si="4"/>
        <v>78.583123000000001</v>
      </c>
      <c r="Q28" s="213">
        <f t="shared" si="5"/>
        <v>-3.1230000000022073E-3</v>
      </c>
    </row>
    <row r="29" spans="1:21" x14ac:dyDescent="0.25">
      <c r="A29" s="202">
        <v>17</v>
      </c>
      <c r="B29" s="119" t="s">
        <v>284</v>
      </c>
      <c r="C29" s="203">
        <v>6250</v>
      </c>
      <c r="D29" s="204">
        <v>10</v>
      </c>
      <c r="E29" s="205">
        <v>1.2</v>
      </c>
      <c r="F29" s="204">
        <v>12</v>
      </c>
      <c r="G29" s="205">
        <v>78.66</v>
      </c>
      <c r="H29" s="206"/>
      <c r="I29" s="205"/>
      <c r="J29" s="119" t="s">
        <v>269</v>
      </c>
      <c r="K29" s="211">
        <f t="shared" si="2"/>
        <v>78.664091680814934</v>
      </c>
      <c r="L29" s="208">
        <f t="shared" si="3"/>
        <v>-4.0916808149376038E-3</v>
      </c>
      <c r="N29" s="119">
        <v>1.0610999999999999</v>
      </c>
      <c r="O29" s="119">
        <v>-5.2809999999999997</v>
      </c>
      <c r="P29" s="212">
        <f t="shared" si="4"/>
        <v>78.662620999999987</v>
      </c>
      <c r="Q29" s="213">
        <f t="shared" si="5"/>
        <v>-2.6209999999906586E-3</v>
      </c>
    </row>
    <row r="30" spans="1:21" x14ac:dyDescent="0.25">
      <c r="A30" s="202">
        <v>18</v>
      </c>
      <c r="B30" s="119" t="s">
        <v>285</v>
      </c>
      <c r="C30" s="203">
        <v>6210</v>
      </c>
      <c r="D30" s="204">
        <v>10</v>
      </c>
      <c r="E30" s="205">
        <v>0.7</v>
      </c>
      <c r="F30" s="204">
        <v>4.7</v>
      </c>
      <c r="G30" s="205">
        <v>83.1</v>
      </c>
      <c r="H30" s="206"/>
      <c r="I30" s="205"/>
      <c r="J30" s="119" t="s">
        <v>269</v>
      </c>
      <c r="K30" s="211">
        <f t="shared" si="2"/>
        <v>83.078081494057727</v>
      </c>
      <c r="L30" s="208">
        <f t="shared" si="3"/>
        <v>2.1918505942267075E-2</v>
      </c>
      <c r="N30" s="119">
        <v>1.0543</v>
      </c>
      <c r="O30" s="119">
        <v>-0.31</v>
      </c>
      <c r="P30" s="212">
        <f t="shared" si="4"/>
        <v>83.095673000000005</v>
      </c>
      <c r="Q30" s="213">
        <f t="shared" si="5"/>
        <v>4.3269999999893116E-3</v>
      </c>
    </row>
    <row r="31" spans="1:21" x14ac:dyDescent="0.25">
      <c r="A31" s="202">
        <v>19</v>
      </c>
      <c r="B31" s="119" t="s">
        <v>286</v>
      </c>
      <c r="C31" s="203">
        <v>6200</v>
      </c>
      <c r="D31" s="204">
        <v>12</v>
      </c>
      <c r="E31" s="205">
        <v>0.9</v>
      </c>
      <c r="F31" s="204">
        <v>10</v>
      </c>
      <c r="G31" s="205">
        <v>78.290000000000006</v>
      </c>
      <c r="H31" s="206"/>
      <c r="I31" s="205"/>
      <c r="J31" s="119" t="s">
        <v>269</v>
      </c>
      <c r="K31" s="211">
        <f t="shared" si="2"/>
        <v>78.288654970760234</v>
      </c>
      <c r="L31" s="208">
        <f t="shared" si="3"/>
        <v>1.3450292397720887E-3</v>
      </c>
      <c r="N31" s="119">
        <v>1.0291999999999999</v>
      </c>
      <c r="O31" s="119">
        <v>-3.1349999999999998</v>
      </c>
      <c r="P31" s="212">
        <f t="shared" si="4"/>
        <v>78.285011999999981</v>
      </c>
      <c r="Q31" s="213">
        <f t="shared" si="5"/>
        <v>4.9880000000257496E-3</v>
      </c>
    </row>
    <row r="32" spans="1:21" x14ac:dyDescent="0.25">
      <c r="A32" s="202">
        <v>20</v>
      </c>
      <c r="B32" s="119" t="s">
        <v>287</v>
      </c>
      <c r="C32" s="203">
        <v>6200</v>
      </c>
      <c r="D32" s="204">
        <v>10</v>
      </c>
      <c r="E32" s="205">
        <v>4</v>
      </c>
      <c r="F32" s="204">
        <v>12</v>
      </c>
      <c r="G32" s="205">
        <v>66.83</v>
      </c>
      <c r="H32" s="206"/>
      <c r="I32" s="205"/>
      <c r="J32" s="119" t="s">
        <v>269</v>
      </c>
      <c r="K32" s="211">
        <f t="shared" si="2"/>
        <v>66.831578947368428</v>
      </c>
      <c r="L32" s="208">
        <f t="shared" si="3"/>
        <v>-1.5789473684293398E-3</v>
      </c>
      <c r="N32" s="119"/>
      <c r="O32" s="119"/>
      <c r="P32" s="212">
        <f t="shared" si="4"/>
        <v>0</v>
      </c>
      <c r="Q32" s="213">
        <f t="shared" si="5"/>
        <v>66.83</v>
      </c>
    </row>
    <row r="33" spans="1:17" x14ac:dyDescent="0.25">
      <c r="A33" s="202">
        <v>21</v>
      </c>
      <c r="B33" s="119" t="s">
        <v>288</v>
      </c>
      <c r="C33" s="203">
        <v>6171</v>
      </c>
      <c r="D33" s="204">
        <v>15.5</v>
      </c>
      <c r="E33" s="205">
        <v>0.76</v>
      </c>
      <c r="F33" s="204">
        <v>5.2</v>
      </c>
      <c r="G33" s="205">
        <v>77.36</v>
      </c>
      <c r="H33" s="206"/>
      <c r="I33" s="205"/>
      <c r="J33" s="119" t="s">
        <v>269</v>
      </c>
      <c r="K33" s="211">
        <f t="shared" si="2"/>
        <v>77.374099688737985</v>
      </c>
      <c r="L33" s="208">
        <f t="shared" si="3"/>
        <v>-1.4099688737985616E-2</v>
      </c>
      <c r="N33" s="119">
        <v>0.98370000000000002</v>
      </c>
      <c r="O33" s="119">
        <v>-0.45300000000000001</v>
      </c>
      <c r="P33" s="212">
        <f t="shared" si="4"/>
        <v>77.367507000000003</v>
      </c>
      <c r="Q33" s="213">
        <f t="shared" si="5"/>
        <v>-7.5070000000039272E-3</v>
      </c>
    </row>
    <row r="34" spans="1:17" x14ac:dyDescent="0.25">
      <c r="A34" s="202">
        <v>22</v>
      </c>
      <c r="B34" s="119" t="s">
        <v>289</v>
      </c>
      <c r="C34" s="203">
        <v>6200</v>
      </c>
      <c r="D34" s="204">
        <v>10</v>
      </c>
      <c r="E34" s="205">
        <v>1</v>
      </c>
      <c r="F34" s="204">
        <v>14</v>
      </c>
      <c r="G34" s="205">
        <v>78.03</v>
      </c>
      <c r="H34" s="206"/>
      <c r="I34" s="205"/>
      <c r="J34" s="119" t="s">
        <v>269</v>
      </c>
      <c r="K34" s="211">
        <f t="shared" si="2"/>
        <v>78.031578947368416</v>
      </c>
      <c r="L34" s="208">
        <f t="shared" si="3"/>
        <v>-1.5789473684151289E-3</v>
      </c>
      <c r="N34" s="119">
        <v>1.0291999999999999</v>
      </c>
      <c r="O34" s="119">
        <v>-5.1349999999999998</v>
      </c>
      <c r="P34" s="212">
        <f t="shared" si="4"/>
        <v>76.285011999999981</v>
      </c>
      <c r="Q34" s="213">
        <f t="shared" si="5"/>
        <v>1.7449880000000206</v>
      </c>
    </row>
    <row r="35" spans="1:17" x14ac:dyDescent="0.25">
      <c r="A35" s="202">
        <v>23</v>
      </c>
      <c r="B35" s="119" t="s">
        <v>290</v>
      </c>
      <c r="C35" s="203">
        <v>6148</v>
      </c>
      <c r="D35" s="204">
        <v>10</v>
      </c>
      <c r="E35" s="205">
        <v>1.26</v>
      </c>
      <c r="F35" s="204">
        <v>4.7</v>
      </c>
      <c r="G35" s="205">
        <v>80.05</v>
      </c>
      <c r="H35" s="206"/>
      <c r="I35" s="205"/>
      <c r="J35" s="119" t="s">
        <v>269</v>
      </c>
      <c r="K35" s="211">
        <f t="shared" si="2"/>
        <v>80.053765704584038</v>
      </c>
      <c r="L35" s="208">
        <f t="shared" si="3"/>
        <v>-3.7657045840404635E-3</v>
      </c>
      <c r="N35" s="119">
        <v>1.0438000000000001</v>
      </c>
      <c r="O35" s="119">
        <v>-2.5209999999999999</v>
      </c>
      <c r="P35" s="212">
        <f t="shared" si="4"/>
        <v>80.054017999999999</v>
      </c>
      <c r="Q35" s="213">
        <f t="shared" si="5"/>
        <v>-4.0180000000020755E-3</v>
      </c>
    </row>
    <row r="36" spans="1:17" x14ac:dyDescent="0.25">
      <c r="A36" s="202">
        <v>24</v>
      </c>
      <c r="B36" s="119" t="s">
        <v>291</v>
      </c>
      <c r="C36" s="203">
        <v>6143</v>
      </c>
      <c r="D36" s="204">
        <v>14</v>
      </c>
      <c r="E36" s="205">
        <v>0.76</v>
      </c>
      <c r="F36" s="204">
        <v>5.2</v>
      </c>
      <c r="G36" s="205">
        <v>78.33</v>
      </c>
      <c r="H36" s="206"/>
      <c r="I36" s="205"/>
      <c r="J36" s="119" t="s">
        <v>269</v>
      </c>
      <c r="K36" s="211">
        <f t="shared" si="2"/>
        <v>78.336713789850975</v>
      </c>
      <c r="L36" s="208">
        <f t="shared" si="3"/>
        <v>-6.7137898509770366E-3</v>
      </c>
      <c r="N36" s="119">
        <v>0.99660000000000004</v>
      </c>
      <c r="O36" s="119">
        <v>-0.504</v>
      </c>
      <c r="P36" s="212">
        <f t="shared" si="4"/>
        <v>78.337025999999994</v>
      </c>
      <c r="Q36" s="213">
        <f t="shared" si="5"/>
        <v>-7.025999999996202E-3</v>
      </c>
    </row>
    <row r="37" spans="1:17" x14ac:dyDescent="0.25">
      <c r="A37" s="202">
        <v>25</v>
      </c>
      <c r="B37" s="119" t="s">
        <v>292</v>
      </c>
      <c r="C37" s="203">
        <v>6130</v>
      </c>
      <c r="D37" s="204">
        <v>9</v>
      </c>
      <c r="E37" s="205">
        <v>2.2000000000000002</v>
      </c>
      <c r="F37" s="204">
        <v>17</v>
      </c>
      <c r="G37" s="205">
        <v>72.010000000000005</v>
      </c>
      <c r="H37" s="206"/>
      <c r="I37" s="205"/>
      <c r="J37" s="119" t="s">
        <v>269</v>
      </c>
      <c r="K37" s="211">
        <f t="shared" si="2"/>
        <v>72.007684021882667</v>
      </c>
      <c r="L37" s="208">
        <f t="shared" si="3"/>
        <v>2.3159781173376359E-3</v>
      </c>
      <c r="N37" s="119">
        <v>1.0523</v>
      </c>
      <c r="O37" s="119">
        <v>-11.241</v>
      </c>
      <c r="P37" s="212">
        <f t="shared" si="4"/>
        <v>72.006453000000008</v>
      </c>
      <c r="Q37" s="213">
        <f t="shared" si="5"/>
        <v>3.5469999999975244E-3</v>
      </c>
    </row>
    <row r="38" spans="1:17" x14ac:dyDescent="0.25">
      <c r="A38" s="202">
        <v>26</v>
      </c>
      <c r="B38" s="119" t="s">
        <v>293</v>
      </c>
      <c r="C38" s="203">
        <v>6112</v>
      </c>
      <c r="D38" s="204">
        <v>9.5</v>
      </c>
      <c r="E38" s="205">
        <v>0.95</v>
      </c>
      <c r="F38" s="204">
        <v>13</v>
      </c>
      <c r="G38" s="205">
        <v>77.95</v>
      </c>
      <c r="H38" s="206"/>
      <c r="I38" s="205"/>
      <c r="J38" s="119" t="s">
        <v>269</v>
      </c>
      <c r="K38" s="211">
        <f t="shared" si="2"/>
        <v>77.947902961705353</v>
      </c>
      <c r="L38" s="208">
        <f t="shared" si="3"/>
        <v>2.0970382946501331E-3</v>
      </c>
      <c r="N38" s="119">
        <v>1.0435000000000001</v>
      </c>
      <c r="O38" s="119">
        <v>-4.5999999999999996</v>
      </c>
      <c r="P38" s="212">
        <f t="shared" si="4"/>
        <v>77.951285000000013</v>
      </c>
      <c r="Q38" s="213">
        <f t="shared" si="5"/>
        <v>-1.2850000000099726E-3</v>
      </c>
    </row>
    <row r="39" spans="1:17" x14ac:dyDescent="0.25">
      <c r="A39" s="202">
        <v>27</v>
      </c>
      <c r="B39" s="119" t="s">
        <v>294</v>
      </c>
      <c r="C39" s="203">
        <v>6100</v>
      </c>
      <c r="D39" s="204">
        <v>11.5</v>
      </c>
      <c r="E39" s="205">
        <v>1</v>
      </c>
      <c r="F39" s="204">
        <v>12.5</v>
      </c>
      <c r="G39" s="205">
        <v>76.08</v>
      </c>
      <c r="H39" s="206"/>
      <c r="I39" s="205"/>
      <c r="J39" s="119" t="s">
        <v>269</v>
      </c>
      <c r="K39" s="211">
        <f t="shared" si="2"/>
        <v>76.080444255800813</v>
      </c>
      <c r="L39" s="208">
        <f t="shared" si="3"/>
        <v>-4.4425580081508542E-4</v>
      </c>
      <c r="N39" s="119">
        <v>1.0184</v>
      </c>
      <c r="O39" s="119">
        <v>-4.4850000000000003</v>
      </c>
      <c r="P39" s="212">
        <f t="shared" si="4"/>
        <v>76.080624</v>
      </c>
      <c r="Q39" s="213">
        <f t="shared" si="5"/>
        <v>-6.2400000000195632E-4</v>
      </c>
    </row>
    <row r="40" spans="1:17" x14ac:dyDescent="0.25">
      <c r="A40" s="202">
        <v>28</v>
      </c>
      <c r="B40" s="119" t="s">
        <v>295</v>
      </c>
      <c r="C40" s="203">
        <v>6050</v>
      </c>
      <c r="D40" s="204">
        <v>19</v>
      </c>
      <c r="E40" s="205">
        <v>0.15</v>
      </c>
      <c r="F40" s="204">
        <v>3.2</v>
      </c>
      <c r="G40" s="205">
        <v>76.22</v>
      </c>
      <c r="H40" s="206"/>
      <c r="I40" s="205"/>
      <c r="J40" s="119" t="s">
        <v>269</v>
      </c>
      <c r="K40" s="211">
        <f t="shared" si="2"/>
        <v>76.20063667232597</v>
      </c>
      <c r="L40" s="208">
        <f t="shared" si="3"/>
        <v>1.9363327674028596E-2</v>
      </c>
      <c r="N40" s="119">
        <v>0.9244</v>
      </c>
      <c r="O40" s="119">
        <v>3.0880000000000001</v>
      </c>
      <c r="P40" s="212">
        <f t="shared" si="4"/>
        <v>76.217283999999992</v>
      </c>
      <c r="Q40" s="213">
        <f t="shared" si="5"/>
        <v>2.716000000006602E-3</v>
      </c>
    </row>
    <row r="41" spans="1:17" x14ac:dyDescent="0.25">
      <c r="A41" s="202">
        <v>29</v>
      </c>
      <c r="B41" s="119" t="s">
        <v>296</v>
      </c>
      <c r="C41" s="203">
        <v>5915</v>
      </c>
      <c r="D41" s="204">
        <v>15.1</v>
      </c>
      <c r="E41" s="205">
        <v>0.56000000000000005</v>
      </c>
      <c r="F41" s="204">
        <v>9.4</v>
      </c>
      <c r="G41" s="205">
        <v>73.78</v>
      </c>
      <c r="H41" s="206"/>
      <c r="I41" s="205"/>
      <c r="J41" s="119" t="s">
        <v>269</v>
      </c>
      <c r="K41" s="211">
        <f t="shared" si="2"/>
        <v>73.786101839275616</v>
      </c>
      <c r="L41" s="208">
        <f t="shared" si="3"/>
        <v>-6.1018392756153617E-3</v>
      </c>
      <c r="N41" s="119">
        <v>0.95569999999999999</v>
      </c>
      <c r="O41" s="119">
        <v>-0.72399999999999998</v>
      </c>
      <c r="P41" s="212">
        <f t="shared" si="4"/>
        <v>74.881427000000002</v>
      </c>
      <c r="Q41" s="213">
        <f t="shared" si="5"/>
        <v>-1.101427000000001</v>
      </c>
    </row>
    <row r="42" spans="1:17" x14ac:dyDescent="0.25">
      <c r="A42" s="202">
        <v>30</v>
      </c>
      <c r="B42" s="119" t="s">
        <v>297</v>
      </c>
      <c r="C42" s="203">
        <v>6029</v>
      </c>
      <c r="D42" s="204">
        <v>15.5</v>
      </c>
      <c r="E42" s="205">
        <v>0.71</v>
      </c>
      <c r="F42" s="204">
        <v>5.2</v>
      </c>
      <c r="G42" s="205">
        <v>75.88</v>
      </c>
      <c r="H42" s="206"/>
      <c r="I42" s="205"/>
      <c r="J42" s="119" t="s">
        <v>269</v>
      </c>
      <c r="K42" s="211">
        <f t="shared" si="2"/>
        <v>75.887539624599128</v>
      </c>
      <c r="L42" s="208">
        <f t="shared" si="3"/>
        <v>-7.5396245991328215E-3</v>
      </c>
      <c r="N42" s="119">
        <v>0.96099999999999997</v>
      </c>
      <c r="O42" s="119">
        <v>-0.14899999999999999</v>
      </c>
      <c r="P42" s="212">
        <f t="shared" si="4"/>
        <v>75.875709999999998</v>
      </c>
      <c r="Q42" s="213">
        <f t="shared" si="5"/>
        <v>4.2899999999974625E-3</v>
      </c>
    </row>
    <row r="43" spans="1:17" x14ac:dyDescent="0.25">
      <c r="A43" s="202">
        <v>31</v>
      </c>
      <c r="B43" s="119" t="s">
        <v>298</v>
      </c>
      <c r="C43" s="203">
        <v>6072</v>
      </c>
      <c r="D43" s="204">
        <v>10</v>
      </c>
      <c r="E43" s="205">
        <v>2.2000000000000002</v>
      </c>
      <c r="F43" s="204">
        <v>14.9</v>
      </c>
      <c r="G43" s="205">
        <v>71.23</v>
      </c>
      <c r="H43" s="206"/>
      <c r="I43" s="205"/>
      <c r="J43" s="119" t="s">
        <v>269</v>
      </c>
      <c r="K43" s="211">
        <f t="shared" si="2"/>
        <v>71.252346349745324</v>
      </c>
      <c r="L43" s="208">
        <f t="shared" si="3"/>
        <v>-2.2346349745319571E-2</v>
      </c>
      <c r="N43" s="119">
        <v>1.0267999999999999</v>
      </c>
      <c r="O43" s="119">
        <v>-6.2149999999999999</v>
      </c>
      <c r="P43" s="212">
        <f t="shared" si="4"/>
        <v>75.015147999999996</v>
      </c>
      <c r="Q43" s="213">
        <f t="shared" si="5"/>
        <v>-3.7851479999999924</v>
      </c>
    </row>
    <row r="44" spans="1:17" x14ac:dyDescent="0.25">
      <c r="A44" s="202">
        <v>32</v>
      </c>
      <c r="B44" s="119" t="s">
        <v>299</v>
      </c>
      <c r="C44" s="203">
        <v>6000</v>
      </c>
      <c r="D44" s="204">
        <v>16</v>
      </c>
      <c r="E44" s="205">
        <v>0.6</v>
      </c>
      <c r="F44" s="204">
        <v>5</v>
      </c>
      <c r="G44" s="205">
        <v>75.64</v>
      </c>
      <c r="H44" s="206"/>
      <c r="I44" s="205"/>
      <c r="J44" s="119" t="s">
        <v>269</v>
      </c>
      <c r="K44" s="211">
        <f t="shared" si="2"/>
        <v>75.641426146010176</v>
      </c>
      <c r="L44" s="208">
        <f t="shared" si="3"/>
        <v>-1.426146010174989E-3</v>
      </c>
      <c r="N44" s="119">
        <v>0.95079999999999998</v>
      </c>
      <c r="O44" s="119">
        <v>0.42599999999999999</v>
      </c>
      <c r="P44" s="212">
        <f t="shared" si="4"/>
        <v>75.643788000000001</v>
      </c>
      <c r="Q44" s="213">
        <f t="shared" si="5"/>
        <v>-3.7880000000001246E-3</v>
      </c>
    </row>
    <row r="45" spans="1:17" x14ac:dyDescent="0.25">
      <c r="A45" s="202">
        <v>33</v>
      </c>
      <c r="B45" s="119" t="s">
        <v>300</v>
      </c>
      <c r="C45" s="203">
        <v>5970</v>
      </c>
      <c r="D45" s="204">
        <v>15.5</v>
      </c>
      <c r="E45" s="205">
        <v>1.65</v>
      </c>
      <c r="F45" s="204">
        <v>5.0999999999999996</v>
      </c>
      <c r="G45" s="205">
        <v>71.48</v>
      </c>
      <c r="H45" s="206"/>
      <c r="I45" s="205"/>
      <c r="J45" s="119" t="s">
        <v>269</v>
      </c>
      <c r="K45" s="211">
        <f t="shared" si="2"/>
        <v>71.466785795133006</v>
      </c>
      <c r="L45" s="208">
        <f t="shared" si="3"/>
        <v>1.3214204866997648E-2</v>
      </c>
      <c r="N45" s="119">
        <v>0.9516</v>
      </c>
      <c r="O45" s="119">
        <v>-3.798</v>
      </c>
      <c r="P45" s="212">
        <f t="shared" si="4"/>
        <v>71.483075999999997</v>
      </c>
      <c r="Q45" s="213">
        <f t="shared" si="5"/>
        <v>-3.0759999999929732E-3</v>
      </c>
    </row>
    <row r="46" spans="1:17" x14ac:dyDescent="0.25">
      <c r="A46" s="202">
        <v>34</v>
      </c>
      <c r="B46" s="119" t="s">
        <v>301</v>
      </c>
      <c r="C46" s="203">
        <v>5950</v>
      </c>
      <c r="D46" s="204">
        <v>16</v>
      </c>
      <c r="E46" s="205">
        <v>1</v>
      </c>
      <c r="F46" s="204">
        <v>7</v>
      </c>
      <c r="G46" s="205">
        <v>72.650000000000006</v>
      </c>
      <c r="H46" s="206"/>
      <c r="I46" s="205"/>
      <c r="J46" s="119" t="s">
        <v>269</v>
      </c>
      <c r="K46" s="211">
        <f t="shared" si="2"/>
        <v>72.651080928126774</v>
      </c>
      <c r="L46" s="208">
        <f t="shared" si="3"/>
        <v>-1.0809281267682991E-3</v>
      </c>
      <c r="N46" s="119">
        <v>0.94279999999999997</v>
      </c>
      <c r="O46" s="119">
        <v>-1.9370000000000001</v>
      </c>
      <c r="P46" s="212">
        <f t="shared" si="4"/>
        <v>72.647908000000001</v>
      </c>
      <c r="Q46" s="213">
        <f t="shared" si="5"/>
        <v>2.0920000000046457E-3</v>
      </c>
    </row>
    <row r="47" spans="1:17" x14ac:dyDescent="0.25">
      <c r="A47" s="202">
        <v>35</v>
      </c>
      <c r="B47" s="119" t="s">
        <v>302</v>
      </c>
      <c r="C47" s="203">
        <v>5900</v>
      </c>
      <c r="D47" s="204">
        <v>16</v>
      </c>
      <c r="E47" s="205">
        <v>2</v>
      </c>
      <c r="F47" s="204">
        <v>7</v>
      </c>
      <c r="G47" s="205">
        <v>68.06</v>
      </c>
      <c r="H47" s="206"/>
      <c r="I47" s="205"/>
      <c r="J47" s="119" t="s">
        <v>269</v>
      </c>
      <c r="K47" s="211">
        <f t="shared" si="2"/>
        <v>68.06073571024335</v>
      </c>
      <c r="L47" s="208">
        <f t="shared" si="3"/>
        <v>-7.3571024334739832E-4</v>
      </c>
      <c r="N47" s="215"/>
      <c r="O47" s="215"/>
      <c r="P47" s="212">
        <f t="shared" si="4"/>
        <v>0</v>
      </c>
      <c r="Q47" s="213">
        <f t="shared" si="5"/>
        <v>68.06</v>
      </c>
    </row>
    <row r="48" spans="1:17" x14ac:dyDescent="0.25">
      <c r="A48" s="202">
        <v>36</v>
      </c>
      <c r="B48" s="119" t="s">
        <v>303</v>
      </c>
      <c r="C48" s="203">
        <v>5900</v>
      </c>
      <c r="D48" s="204">
        <v>19</v>
      </c>
      <c r="E48" s="205">
        <v>0.9</v>
      </c>
      <c r="F48" s="204">
        <v>4.5</v>
      </c>
      <c r="G48" s="205">
        <v>70.97</v>
      </c>
      <c r="H48" s="206"/>
      <c r="I48" s="205"/>
      <c r="J48" s="119" t="s">
        <v>269</v>
      </c>
      <c r="K48" s="211">
        <f t="shared" si="2"/>
        <v>70.972852292020363</v>
      </c>
      <c r="L48" s="208">
        <f t="shared" si="3"/>
        <v>-2.8522920203641888E-3</v>
      </c>
      <c r="N48" s="215"/>
      <c r="O48" s="215"/>
      <c r="P48" s="212">
        <f t="shared" si="4"/>
        <v>0</v>
      </c>
      <c r="Q48" s="213">
        <f t="shared" si="5"/>
        <v>70.97</v>
      </c>
    </row>
    <row r="49" spans="1:17" x14ac:dyDescent="0.25">
      <c r="A49" s="202">
        <v>37</v>
      </c>
      <c r="B49" s="119" t="s">
        <v>304</v>
      </c>
      <c r="C49" s="203">
        <v>5900</v>
      </c>
      <c r="D49" s="204">
        <v>12</v>
      </c>
      <c r="E49" s="205">
        <v>0.9</v>
      </c>
      <c r="F49" s="204">
        <v>13</v>
      </c>
      <c r="G49" s="205">
        <v>73.38</v>
      </c>
      <c r="H49" s="206"/>
      <c r="I49" s="205"/>
      <c r="J49" s="119" t="s">
        <v>269</v>
      </c>
      <c r="K49" s="211">
        <f t="shared" si="2"/>
        <v>73.377913601207325</v>
      </c>
      <c r="L49" s="208">
        <f t="shared" si="3"/>
        <v>2.0863987926702521E-3</v>
      </c>
      <c r="N49" s="119">
        <v>0.97940000000000005</v>
      </c>
      <c r="O49" s="119">
        <v>-4.1050000000000004</v>
      </c>
      <c r="P49" s="212">
        <f t="shared" si="4"/>
        <v>73.375333999999995</v>
      </c>
      <c r="Q49" s="213">
        <f t="shared" si="5"/>
        <v>4.666000000000281E-3</v>
      </c>
    </row>
    <row r="50" spans="1:17" x14ac:dyDescent="0.25">
      <c r="A50" s="202">
        <v>38</v>
      </c>
      <c r="B50" s="119" t="s">
        <v>305</v>
      </c>
      <c r="C50" s="203">
        <v>5765</v>
      </c>
      <c r="D50" s="204">
        <v>16</v>
      </c>
      <c r="E50" s="205">
        <v>3.2</v>
      </c>
      <c r="F50" s="204">
        <v>7</v>
      </c>
      <c r="G50" s="205">
        <v>61.67</v>
      </c>
      <c r="H50" s="206"/>
      <c r="I50" s="205"/>
      <c r="J50" s="119" t="s">
        <v>270</v>
      </c>
      <c r="K50" s="211">
        <f t="shared" si="2"/>
        <v>61.545719936204129</v>
      </c>
      <c r="L50" s="208">
        <f t="shared" si="3"/>
        <v>0.12428006379587231</v>
      </c>
      <c r="N50" s="119">
        <v>1.0298</v>
      </c>
      <c r="O50" s="119">
        <v>-7.1829999999999998</v>
      </c>
      <c r="P50" s="212">
        <f t="shared" si="4"/>
        <v>61.669428000000003</v>
      </c>
      <c r="Q50" s="213">
        <f t="shared" si="5"/>
        <v>5.7199999999824058E-4</v>
      </c>
    </row>
    <row r="51" spans="1:17" x14ac:dyDescent="0.25">
      <c r="A51" s="202">
        <v>39</v>
      </c>
      <c r="B51" s="119" t="s">
        <v>306</v>
      </c>
      <c r="C51" s="203">
        <v>5730</v>
      </c>
      <c r="D51" s="204">
        <v>10.5</v>
      </c>
      <c r="E51" s="205">
        <v>0.9</v>
      </c>
      <c r="F51" s="204">
        <v>20.5</v>
      </c>
      <c r="G51" s="205">
        <v>69.48</v>
      </c>
      <c r="H51" s="206"/>
      <c r="I51" s="205"/>
      <c r="J51" s="119" t="s">
        <v>270</v>
      </c>
      <c r="K51" s="211">
        <f t="shared" si="2"/>
        <v>69.355030940988854</v>
      </c>
      <c r="L51" s="208">
        <f t="shared" si="3"/>
        <v>0.12496905901114985</v>
      </c>
      <c r="N51" s="119">
        <v>1.0906</v>
      </c>
      <c r="O51" s="119">
        <v>-3.4289999999999998</v>
      </c>
      <c r="P51" s="212">
        <f t="shared" si="4"/>
        <v>69.488516000000004</v>
      </c>
      <c r="Q51" s="213">
        <f t="shared" si="5"/>
        <v>-8.5160000000001901E-3</v>
      </c>
    </row>
    <row r="52" spans="1:17" x14ac:dyDescent="0.25">
      <c r="A52" s="202">
        <v>40</v>
      </c>
      <c r="B52" s="119" t="s">
        <v>307</v>
      </c>
      <c r="C52" s="203">
        <v>5700</v>
      </c>
      <c r="D52" s="204">
        <v>18</v>
      </c>
      <c r="E52" s="205">
        <v>2</v>
      </c>
      <c r="F52" s="204">
        <v>8</v>
      </c>
      <c r="G52" s="205">
        <v>63.7</v>
      </c>
      <c r="H52" s="206"/>
      <c r="I52" s="205"/>
      <c r="J52" s="119" t="s">
        <v>270</v>
      </c>
      <c r="K52" s="211">
        <f t="shared" si="2"/>
        <v>63.580121212121213</v>
      </c>
      <c r="L52" s="208">
        <f t="shared" si="3"/>
        <v>0.11987878787878969</v>
      </c>
      <c r="N52" s="119">
        <v>0.99390000000000001</v>
      </c>
      <c r="O52" s="119">
        <v>-2.7549999999999999</v>
      </c>
      <c r="P52" s="212">
        <f t="shared" si="4"/>
        <v>63.697153999999991</v>
      </c>
      <c r="Q52" s="213">
        <f t="shared" si="5"/>
        <v>2.8460000000123387E-3</v>
      </c>
    </row>
    <row r="53" spans="1:17" x14ac:dyDescent="0.25">
      <c r="A53" s="202">
        <v>41</v>
      </c>
      <c r="B53" s="119" t="s">
        <v>308</v>
      </c>
      <c r="C53" s="203">
        <v>5700</v>
      </c>
      <c r="D53" s="204">
        <v>17.5</v>
      </c>
      <c r="E53" s="205">
        <v>1</v>
      </c>
      <c r="F53" s="204">
        <v>8.5</v>
      </c>
      <c r="G53" s="205">
        <v>67.900000000000006</v>
      </c>
      <c r="H53" s="206"/>
      <c r="I53" s="205"/>
      <c r="J53" s="119" t="s">
        <v>270</v>
      </c>
      <c r="K53" s="211">
        <f t="shared" ref="K53:K77" si="6">((VLOOKUP(J53,$B$11:$G$18,6,FALSE)+(VLOOKUP(J53,$B$11:$G$18,4,FALSE)-0.8)*4+(VLOOKUP(J53,$B$11:$G$18,5,FALSE)-15)*0.4)*(C53/VLOOKUP(J53,$B$11:$G$18,2,FALSE))*(((100-D53)/(100-VLOOKUP(J53,$B$11:$G$18,3,FALSE))*(100-8))/(100-8)))-((E53-0.8)*4+(F53-15)*0.4)</f>
        <v>67.78</v>
      </c>
      <c r="L53" s="208">
        <f t="shared" si="3"/>
        <v>0.12000000000000455</v>
      </c>
      <c r="N53" s="119">
        <v>1</v>
      </c>
      <c r="O53" s="119">
        <v>1.04</v>
      </c>
      <c r="P53" s="212">
        <f t="shared" ref="P53:P82" si="7">+N53*VLOOKUP(J53,$B$11:$G$18,6,FALSE)+O53</f>
        <v>67.900000000000006</v>
      </c>
      <c r="Q53" s="213">
        <f t="shared" si="5"/>
        <v>0</v>
      </c>
    </row>
    <row r="54" spans="1:17" x14ac:dyDescent="0.25">
      <c r="A54" s="202">
        <v>42</v>
      </c>
      <c r="B54" s="119" t="s">
        <v>309</v>
      </c>
      <c r="C54" s="203">
        <v>5700</v>
      </c>
      <c r="D54" s="204">
        <v>17.5</v>
      </c>
      <c r="E54" s="205">
        <v>1</v>
      </c>
      <c r="F54" s="204">
        <v>8.5</v>
      </c>
      <c r="G54" s="205">
        <v>67.900000000000006</v>
      </c>
      <c r="H54" s="206"/>
      <c r="I54" s="205"/>
      <c r="J54" s="119" t="s">
        <v>270</v>
      </c>
      <c r="K54" s="211">
        <f t="shared" si="6"/>
        <v>67.78</v>
      </c>
      <c r="L54" s="208">
        <f t="shared" si="3"/>
        <v>0.12000000000000455</v>
      </c>
      <c r="N54" s="119">
        <v>1</v>
      </c>
      <c r="O54" s="119">
        <v>1.04</v>
      </c>
      <c r="P54" s="212">
        <f t="shared" si="7"/>
        <v>67.900000000000006</v>
      </c>
      <c r="Q54" s="213">
        <f t="shared" si="5"/>
        <v>0</v>
      </c>
    </row>
    <row r="55" spans="1:17" x14ac:dyDescent="0.25">
      <c r="A55" s="202">
        <v>43</v>
      </c>
      <c r="B55" s="119" t="s">
        <v>310</v>
      </c>
      <c r="C55" s="203">
        <v>5700</v>
      </c>
      <c r="D55" s="204">
        <v>18</v>
      </c>
      <c r="E55" s="205">
        <v>1.75</v>
      </c>
      <c r="F55" s="204">
        <v>4.7</v>
      </c>
      <c r="G55" s="205">
        <v>66.02</v>
      </c>
      <c r="H55" s="206"/>
      <c r="I55" s="205"/>
      <c r="J55" s="119" t="s">
        <v>270</v>
      </c>
      <c r="K55" s="211">
        <f t="shared" si="6"/>
        <v>65.900121212121206</v>
      </c>
      <c r="L55" s="208">
        <f t="shared" si="3"/>
        <v>0.11987878787878969</v>
      </c>
      <c r="N55" s="215"/>
      <c r="O55" s="215"/>
      <c r="P55" s="212">
        <f t="shared" si="7"/>
        <v>0</v>
      </c>
      <c r="Q55" s="213">
        <f t="shared" si="5"/>
        <v>66.02</v>
      </c>
    </row>
    <row r="56" spans="1:17" x14ac:dyDescent="0.25">
      <c r="A56" s="202">
        <v>44</v>
      </c>
      <c r="B56" s="119" t="s">
        <v>311</v>
      </c>
      <c r="C56" s="203">
        <v>5700</v>
      </c>
      <c r="D56" s="204">
        <v>19</v>
      </c>
      <c r="E56" s="205">
        <v>0.5</v>
      </c>
      <c r="F56" s="204">
        <v>5</v>
      </c>
      <c r="G56" s="205">
        <v>70.09</v>
      </c>
      <c r="H56" s="206"/>
      <c r="I56" s="205"/>
      <c r="J56" s="119" t="s">
        <v>270</v>
      </c>
      <c r="K56" s="211">
        <f t="shared" si="6"/>
        <v>69.980363636363649</v>
      </c>
      <c r="L56" s="208">
        <f t="shared" si="3"/>
        <v>0.10963636363635487</v>
      </c>
      <c r="N56" s="119">
        <v>0.98180000000000001</v>
      </c>
      <c r="O56" s="119">
        <v>4.4539999999999997</v>
      </c>
      <c r="P56" s="212">
        <f t="shared" si="7"/>
        <v>70.09714799999999</v>
      </c>
      <c r="Q56" s="213">
        <f t="shared" si="5"/>
        <v>-7.1479999999866095E-3</v>
      </c>
    </row>
    <row r="57" spans="1:17" x14ac:dyDescent="0.25">
      <c r="A57" s="202">
        <v>45</v>
      </c>
      <c r="B57" s="119" t="s">
        <v>312</v>
      </c>
      <c r="C57" s="203">
        <v>5500</v>
      </c>
      <c r="D57" s="204">
        <v>20</v>
      </c>
      <c r="E57" s="205">
        <v>1</v>
      </c>
      <c r="F57" s="204">
        <v>7</v>
      </c>
      <c r="G57" s="205">
        <v>64.239999999999995</v>
      </c>
      <c r="H57" s="206"/>
      <c r="I57" s="205"/>
      <c r="J57" s="119" t="s">
        <v>270</v>
      </c>
      <c r="K57" s="211">
        <f t="shared" si="6"/>
        <v>64.135672514619884</v>
      </c>
      <c r="L57" s="208">
        <f t="shared" si="3"/>
        <v>0.10432748538011083</v>
      </c>
      <c r="N57" s="215"/>
      <c r="O57" s="215"/>
      <c r="P57" s="212">
        <f t="shared" si="7"/>
        <v>0</v>
      </c>
      <c r="Q57" s="213">
        <f t="shared" si="5"/>
        <v>64.239999999999995</v>
      </c>
    </row>
    <row r="58" spans="1:17" x14ac:dyDescent="0.25">
      <c r="A58" s="202">
        <v>46</v>
      </c>
      <c r="B58" s="119" t="s">
        <v>313</v>
      </c>
      <c r="C58" s="203">
        <v>5700</v>
      </c>
      <c r="D58" s="204">
        <v>11</v>
      </c>
      <c r="E58" s="205">
        <v>0.8</v>
      </c>
      <c r="F58" s="204">
        <v>14</v>
      </c>
      <c r="G58" s="205">
        <v>71.7</v>
      </c>
      <c r="H58" s="206"/>
      <c r="I58" s="205"/>
      <c r="J58" s="119" t="s">
        <v>270</v>
      </c>
      <c r="K58" s="211">
        <f t="shared" si="6"/>
        <v>71.578424242424262</v>
      </c>
      <c r="L58" s="208">
        <f t="shared" si="3"/>
        <v>0.12157575757574079</v>
      </c>
      <c r="N58" s="119">
        <v>1.0788</v>
      </c>
      <c r="O58" s="119">
        <v>-0.42</v>
      </c>
      <c r="P58" s="212">
        <f t="shared" si="7"/>
        <v>71.708568</v>
      </c>
      <c r="Q58" s="213">
        <f t="shared" si="5"/>
        <v>-8.5679999999968004E-3</v>
      </c>
    </row>
    <row r="59" spans="1:17" x14ac:dyDescent="0.25">
      <c r="A59" s="202">
        <v>47</v>
      </c>
      <c r="B59" s="119" t="s">
        <v>314</v>
      </c>
      <c r="C59" s="203">
        <v>5520</v>
      </c>
      <c r="D59" s="204">
        <v>10</v>
      </c>
      <c r="E59" s="205">
        <v>0.45</v>
      </c>
      <c r="F59" s="204">
        <v>15.5</v>
      </c>
      <c r="G59" s="205">
        <v>71.03</v>
      </c>
      <c r="H59" s="206"/>
      <c r="I59" s="205"/>
      <c r="J59" s="119" t="s">
        <v>270</v>
      </c>
      <c r="K59" s="211">
        <f t="shared" si="6"/>
        <v>70.905186602870813</v>
      </c>
      <c r="L59" s="208">
        <f t="shared" si="3"/>
        <v>0.12481339712918782</v>
      </c>
      <c r="N59" s="119">
        <v>1.0565</v>
      </c>
      <c r="O59" s="119">
        <v>0.39700000000000002</v>
      </c>
      <c r="P59" s="212">
        <f t="shared" si="7"/>
        <v>71.034590000000009</v>
      </c>
      <c r="Q59" s="213">
        <f t="shared" si="5"/>
        <v>-4.5900000000074215E-3</v>
      </c>
    </row>
    <row r="60" spans="1:17" x14ac:dyDescent="0.25">
      <c r="A60" s="202">
        <v>48</v>
      </c>
      <c r="B60" s="119" t="s">
        <v>315</v>
      </c>
      <c r="C60" s="203">
        <v>5500</v>
      </c>
      <c r="D60" s="204">
        <v>22</v>
      </c>
      <c r="E60" s="205">
        <v>1</v>
      </c>
      <c r="F60" s="204">
        <v>6</v>
      </c>
      <c r="G60" s="205">
        <v>63.1</v>
      </c>
      <c r="H60" s="206"/>
      <c r="I60" s="205"/>
      <c r="J60" s="119" t="s">
        <v>270</v>
      </c>
      <c r="K60" s="211">
        <f t="shared" si="6"/>
        <v>62.992280701754382</v>
      </c>
      <c r="L60" s="208">
        <f t="shared" si="3"/>
        <v>0.10771929824561965</v>
      </c>
      <c r="N60" s="119">
        <v>0.9123</v>
      </c>
      <c r="O60" s="119">
        <v>2.1070000000000002</v>
      </c>
      <c r="P60" s="212">
        <f t="shared" si="7"/>
        <v>63.103377999999999</v>
      </c>
      <c r="Q60" s="213">
        <f t="shared" si="5"/>
        <v>-3.3779999999978827E-3</v>
      </c>
    </row>
    <row r="61" spans="1:17" x14ac:dyDescent="0.25">
      <c r="A61" s="202">
        <v>49</v>
      </c>
      <c r="B61" s="119" t="s">
        <v>316</v>
      </c>
      <c r="C61" s="203">
        <v>5500</v>
      </c>
      <c r="D61" s="204">
        <v>21</v>
      </c>
      <c r="E61" s="205">
        <v>0.4</v>
      </c>
      <c r="F61" s="204">
        <v>5.5</v>
      </c>
      <c r="G61" s="205">
        <v>66.47</v>
      </c>
      <c r="H61" s="206"/>
      <c r="I61" s="205"/>
      <c r="J61" s="119" t="s">
        <v>270</v>
      </c>
      <c r="K61" s="211">
        <f t="shared" si="6"/>
        <v>66.36397660818713</v>
      </c>
      <c r="L61" s="208">
        <f t="shared" si="3"/>
        <v>0.10602339181286879</v>
      </c>
      <c r="N61" s="119">
        <v>0.92400000000000004</v>
      </c>
      <c r="O61" s="119">
        <v>4.6980000000000004</v>
      </c>
      <c r="P61" s="212">
        <f t="shared" si="7"/>
        <v>66.476640000000003</v>
      </c>
      <c r="Q61" s="213">
        <f t="shared" si="5"/>
        <v>-6.6400000000044201E-3</v>
      </c>
    </row>
    <row r="62" spans="1:17" x14ac:dyDescent="0.25">
      <c r="A62" s="202">
        <v>50</v>
      </c>
      <c r="B62" s="119" t="s">
        <v>317</v>
      </c>
      <c r="C62" s="203">
        <v>5500</v>
      </c>
      <c r="D62" s="204">
        <v>20</v>
      </c>
      <c r="E62" s="205">
        <v>1.3</v>
      </c>
      <c r="F62" s="204">
        <v>4.7</v>
      </c>
      <c r="G62" s="205">
        <v>63.96</v>
      </c>
      <c r="H62" s="206"/>
      <c r="I62" s="205"/>
      <c r="J62" s="119" t="s">
        <v>270</v>
      </c>
      <c r="K62" s="211">
        <f t="shared" si="6"/>
        <v>63.855672514619883</v>
      </c>
      <c r="L62" s="208">
        <f t="shared" si="3"/>
        <v>0.10432748538011793</v>
      </c>
      <c r="N62" s="215"/>
      <c r="O62" s="215"/>
      <c r="P62" s="212">
        <f t="shared" si="7"/>
        <v>0</v>
      </c>
      <c r="Q62" s="213">
        <f t="shared" si="5"/>
        <v>63.96</v>
      </c>
    </row>
    <row r="63" spans="1:17" x14ac:dyDescent="0.25">
      <c r="A63" s="202">
        <v>51</v>
      </c>
      <c r="B63" s="119" t="s">
        <v>318</v>
      </c>
      <c r="C63" s="203">
        <v>5500</v>
      </c>
      <c r="D63" s="204">
        <v>20</v>
      </c>
      <c r="E63" s="205">
        <v>0.8</v>
      </c>
      <c r="F63" s="204">
        <v>4.7</v>
      </c>
      <c r="G63" s="205">
        <v>65.959999999999994</v>
      </c>
      <c r="H63" s="206"/>
      <c r="I63" s="205"/>
      <c r="J63" s="119" t="s">
        <v>270</v>
      </c>
      <c r="K63" s="211">
        <f t="shared" si="6"/>
        <v>65.855672514619883</v>
      </c>
      <c r="L63" s="208">
        <f t="shared" si="3"/>
        <v>0.10432748538011083</v>
      </c>
      <c r="N63" s="215"/>
      <c r="O63" s="215"/>
      <c r="P63" s="212">
        <f t="shared" si="7"/>
        <v>0</v>
      </c>
      <c r="Q63" s="213">
        <f t="shared" si="5"/>
        <v>65.959999999999994</v>
      </c>
    </row>
    <row r="64" spans="1:17" x14ac:dyDescent="0.25">
      <c r="A64" s="202">
        <v>52</v>
      </c>
      <c r="B64" s="119" t="s">
        <v>319</v>
      </c>
      <c r="C64" s="203">
        <v>5400</v>
      </c>
      <c r="D64" s="204">
        <v>23</v>
      </c>
      <c r="E64" s="205">
        <v>1.5</v>
      </c>
      <c r="F64" s="204">
        <v>8</v>
      </c>
      <c r="G64" s="205">
        <v>58.44</v>
      </c>
      <c r="H64" s="206"/>
      <c r="I64" s="205"/>
      <c r="J64" s="119" t="s">
        <v>271</v>
      </c>
      <c r="K64" s="211">
        <f t="shared" si="6"/>
        <v>58.440516129032254</v>
      </c>
      <c r="L64" s="208">
        <f t="shared" si="3"/>
        <v>-5.1612903225617401E-4</v>
      </c>
      <c r="N64" s="215"/>
      <c r="O64" s="215"/>
      <c r="P64" s="212">
        <f t="shared" si="7"/>
        <v>0</v>
      </c>
      <c r="Q64" s="213">
        <f t="shared" si="5"/>
        <v>58.44</v>
      </c>
    </row>
    <row r="65" spans="1:17" x14ac:dyDescent="0.25">
      <c r="A65" s="202">
        <v>53</v>
      </c>
      <c r="B65" s="119" t="s">
        <v>320</v>
      </c>
      <c r="C65" s="203">
        <v>5300</v>
      </c>
      <c r="D65" s="204">
        <v>22.5</v>
      </c>
      <c r="E65" s="205">
        <v>0.8</v>
      </c>
      <c r="F65" s="204">
        <v>4.5999999999999996</v>
      </c>
      <c r="G65" s="205">
        <v>61.89</v>
      </c>
      <c r="H65" s="206"/>
      <c r="I65" s="205"/>
      <c r="J65" s="119" t="s">
        <v>271</v>
      </c>
      <c r="K65" s="211">
        <f t="shared" si="6"/>
        <v>61.890740740740739</v>
      </c>
      <c r="L65" s="208">
        <f t="shared" si="3"/>
        <v>-7.4074074073848806E-4</v>
      </c>
      <c r="N65" s="215"/>
      <c r="O65" s="215"/>
      <c r="P65" s="212">
        <f t="shared" si="7"/>
        <v>0</v>
      </c>
      <c r="Q65" s="213">
        <f t="shared" si="5"/>
        <v>61.89</v>
      </c>
    </row>
    <row r="66" spans="1:17" x14ac:dyDescent="0.25">
      <c r="A66" s="202">
        <v>54</v>
      </c>
      <c r="B66" s="119" t="s">
        <v>321</v>
      </c>
      <c r="C66" s="203">
        <v>5125</v>
      </c>
      <c r="D66" s="204">
        <v>24.5</v>
      </c>
      <c r="E66" s="205">
        <v>0.1</v>
      </c>
      <c r="F66" s="204">
        <v>2</v>
      </c>
      <c r="G66" s="205">
        <v>62.39</v>
      </c>
      <c r="H66" s="206"/>
      <c r="I66" s="205"/>
      <c r="J66" s="119" t="s">
        <v>271</v>
      </c>
      <c r="K66" s="211">
        <f t="shared" si="6"/>
        <v>62.383903823178024</v>
      </c>
      <c r="L66" s="208">
        <f t="shared" si="3"/>
        <v>6.0961768219769397E-3</v>
      </c>
      <c r="N66" s="119">
        <v>0.92459999999999998</v>
      </c>
      <c r="O66" s="119">
        <v>2.8220000000000001</v>
      </c>
      <c r="P66" s="212">
        <f t="shared" si="7"/>
        <v>62.384732</v>
      </c>
      <c r="Q66" s="213">
        <f t="shared" si="5"/>
        <v>5.2680000000009386E-3</v>
      </c>
    </row>
    <row r="67" spans="1:17" x14ac:dyDescent="0.25">
      <c r="A67" s="202">
        <v>55</v>
      </c>
      <c r="B67" s="119" t="s">
        <v>322</v>
      </c>
      <c r="C67" s="203">
        <v>5100</v>
      </c>
      <c r="D67" s="204">
        <v>25</v>
      </c>
      <c r="E67" s="205">
        <v>0.82</v>
      </c>
      <c r="F67" s="204">
        <v>4.5</v>
      </c>
      <c r="G67" s="205">
        <v>57.88</v>
      </c>
      <c r="H67" s="206"/>
      <c r="I67" s="205"/>
      <c r="J67" s="119" t="s">
        <v>272</v>
      </c>
      <c r="K67" s="211">
        <f t="shared" si="6"/>
        <v>57.8870945945946</v>
      </c>
      <c r="L67" s="208">
        <f t="shared" si="3"/>
        <v>-7.0945945945979361E-3</v>
      </c>
      <c r="N67" s="119">
        <v>1.0338000000000001</v>
      </c>
      <c r="O67" s="119">
        <v>-4.681</v>
      </c>
      <c r="P67" s="212">
        <f t="shared" si="7"/>
        <v>57.688154000000004</v>
      </c>
      <c r="Q67" s="213">
        <f t="shared" si="5"/>
        <v>0.19184599999999818</v>
      </c>
    </row>
    <row r="68" spans="1:17" x14ac:dyDescent="0.25">
      <c r="A68" s="202">
        <v>56</v>
      </c>
      <c r="B68" s="119" t="s">
        <v>315</v>
      </c>
      <c r="C68" s="203">
        <v>5000</v>
      </c>
      <c r="D68" s="204">
        <v>27</v>
      </c>
      <c r="E68" s="205">
        <v>1.2</v>
      </c>
      <c r="F68" s="204">
        <v>6</v>
      </c>
      <c r="G68" s="205">
        <v>53.3</v>
      </c>
      <c r="H68" s="206"/>
      <c r="I68" s="205"/>
      <c r="J68" s="119" t="s">
        <v>272</v>
      </c>
      <c r="K68" s="211">
        <f t="shared" si="6"/>
        <v>53.307162162162165</v>
      </c>
      <c r="L68" s="208">
        <f t="shared" si="3"/>
        <v>-7.1621621621673626E-3</v>
      </c>
      <c r="N68" s="119">
        <v>0.98650000000000004</v>
      </c>
      <c r="O68" s="119">
        <v>-6.2080000000000002</v>
      </c>
      <c r="P68" s="212">
        <f t="shared" si="7"/>
        <v>53.307545000000005</v>
      </c>
      <c r="Q68" s="213">
        <f t="shared" si="5"/>
        <v>-7.5450000000074624E-3</v>
      </c>
    </row>
    <row r="69" spans="1:17" x14ac:dyDescent="0.25">
      <c r="A69" s="202">
        <v>57</v>
      </c>
      <c r="B69" s="119" t="s">
        <v>323</v>
      </c>
      <c r="C69" s="203">
        <v>5000</v>
      </c>
      <c r="D69" s="204">
        <v>25</v>
      </c>
      <c r="E69" s="205">
        <v>1</v>
      </c>
      <c r="F69" s="204">
        <v>7</v>
      </c>
      <c r="G69" s="205">
        <v>55.11</v>
      </c>
      <c r="H69" s="206"/>
      <c r="I69" s="205"/>
      <c r="J69" s="119" t="s">
        <v>272</v>
      </c>
      <c r="K69" s="211">
        <f t="shared" si="6"/>
        <v>55.112837837837837</v>
      </c>
      <c r="L69" s="208">
        <f t="shared" si="3"/>
        <v>-2.8378378378377533E-3</v>
      </c>
      <c r="N69" s="119"/>
      <c r="O69" s="119"/>
      <c r="P69" s="212">
        <f t="shared" si="7"/>
        <v>0</v>
      </c>
      <c r="Q69" s="213">
        <f t="shared" si="5"/>
        <v>55.11</v>
      </c>
    </row>
    <row r="70" spans="1:17" x14ac:dyDescent="0.25">
      <c r="A70" s="202">
        <v>58</v>
      </c>
      <c r="B70" s="119" t="s">
        <v>324</v>
      </c>
      <c r="C70" s="203">
        <v>5000</v>
      </c>
      <c r="D70" s="204">
        <v>26</v>
      </c>
      <c r="E70" s="205">
        <v>1.3</v>
      </c>
      <c r="F70" s="204">
        <v>4.5</v>
      </c>
      <c r="G70" s="205">
        <v>54.21</v>
      </c>
      <c r="H70" s="206"/>
      <c r="I70" s="205"/>
      <c r="J70" s="119" t="s">
        <v>272</v>
      </c>
      <c r="K70" s="211">
        <f t="shared" si="6"/>
        <v>54.21</v>
      </c>
      <c r="L70" s="208">
        <f t="shared" si="3"/>
        <v>0</v>
      </c>
      <c r="N70" s="119"/>
      <c r="O70" s="119"/>
      <c r="P70" s="212">
        <f t="shared" si="7"/>
        <v>0</v>
      </c>
      <c r="Q70" s="213">
        <f t="shared" si="5"/>
        <v>54.21</v>
      </c>
    </row>
    <row r="71" spans="1:17" x14ac:dyDescent="0.25">
      <c r="A71" s="202">
        <v>59</v>
      </c>
      <c r="B71" s="119" t="s">
        <v>325</v>
      </c>
      <c r="C71" s="203">
        <v>5000</v>
      </c>
      <c r="D71" s="204">
        <v>26</v>
      </c>
      <c r="E71" s="205">
        <v>0.9</v>
      </c>
      <c r="F71" s="204">
        <v>4.5</v>
      </c>
      <c r="G71" s="205">
        <v>55.81</v>
      </c>
      <c r="H71" s="206"/>
      <c r="I71" s="205"/>
      <c r="J71" s="119" t="s">
        <v>272</v>
      </c>
      <c r="K71" s="211">
        <f t="shared" si="6"/>
        <v>55.809999999999995</v>
      </c>
      <c r="L71" s="208">
        <f t="shared" si="3"/>
        <v>0</v>
      </c>
      <c r="N71" s="119">
        <v>1</v>
      </c>
      <c r="O71" s="119">
        <v>-4.72</v>
      </c>
      <c r="P71" s="212">
        <f t="shared" si="7"/>
        <v>55.61</v>
      </c>
      <c r="Q71" s="213">
        <f t="shared" si="5"/>
        <v>0.20000000000000284</v>
      </c>
    </row>
    <row r="72" spans="1:17" x14ac:dyDescent="0.25">
      <c r="A72" s="202">
        <v>60</v>
      </c>
      <c r="B72" s="119" t="s">
        <v>326</v>
      </c>
      <c r="C72" s="203">
        <v>5000</v>
      </c>
      <c r="D72" s="204">
        <v>26</v>
      </c>
      <c r="E72" s="205">
        <v>1.7</v>
      </c>
      <c r="F72" s="204">
        <v>4.5</v>
      </c>
      <c r="G72" s="205">
        <v>52.61</v>
      </c>
      <c r="H72" s="206"/>
      <c r="I72" s="205"/>
      <c r="J72" s="119" t="s">
        <v>272</v>
      </c>
      <c r="K72" s="211">
        <f t="shared" si="6"/>
        <v>52.61</v>
      </c>
      <c r="L72" s="208">
        <f t="shared" si="3"/>
        <v>0</v>
      </c>
      <c r="N72" s="119">
        <v>1</v>
      </c>
      <c r="O72" s="119">
        <v>-6.72</v>
      </c>
      <c r="P72" s="212">
        <f t="shared" si="7"/>
        <v>53.61</v>
      </c>
      <c r="Q72" s="213">
        <f t="shared" si="5"/>
        <v>-1</v>
      </c>
    </row>
    <row r="73" spans="1:17" x14ac:dyDescent="0.25">
      <c r="A73" s="202">
        <v>61</v>
      </c>
      <c r="B73" s="119" t="s">
        <v>327</v>
      </c>
      <c r="C73" s="203">
        <v>5000</v>
      </c>
      <c r="D73" s="204">
        <v>22.4</v>
      </c>
      <c r="E73" s="205">
        <v>0.54</v>
      </c>
      <c r="F73" s="204">
        <v>8.9</v>
      </c>
      <c r="G73" s="205">
        <v>58.02</v>
      </c>
      <c r="H73" s="206"/>
      <c r="I73" s="205"/>
      <c r="J73" s="119" t="s">
        <v>272</v>
      </c>
      <c r="K73" s="211">
        <f t="shared" si="6"/>
        <v>58.020216216216205</v>
      </c>
      <c r="L73" s="208">
        <f t="shared" si="3"/>
        <v>-2.1621621620226961E-4</v>
      </c>
      <c r="N73" s="119">
        <v>1.0486</v>
      </c>
      <c r="O73" s="119">
        <v>-5.2450000000000001</v>
      </c>
      <c r="P73" s="212">
        <f t="shared" si="7"/>
        <v>58.017037999999999</v>
      </c>
      <c r="Q73" s="213">
        <f t="shared" si="5"/>
        <v>2.9620000000036839E-3</v>
      </c>
    </row>
    <row r="74" spans="1:17" x14ac:dyDescent="0.25">
      <c r="A74" s="202">
        <v>62</v>
      </c>
      <c r="B74" s="119" t="s">
        <v>328</v>
      </c>
      <c r="C74" s="203">
        <v>4760</v>
      </c>
      <c r="D74" s="204">
        <v>25</v>
      </c>
      <c r="E74" s="205">
        <v>0.55000000000000004</v>
      </c>
      <c r="F74" s="204">
        <v>4.5</v>
      </c>
      <c r="G74" s="205">
        <v>55.38</v>
      </c>
      <c r="H74" s="206"/>
      <c r="I74" s="205"/>
      <c r="J74" s="119" t="s">
        <v>272</v>
      </c>
      <c r="K74" s="211">
        <f t="shared" si="6"/>
        <v>55.382621621621624</v>
      </c>
      <c r="L74" s="208">
        <f t="shared" si="3"/>
        <v>-2.6216216216212729E-3</v>
      </c>
      <c r="N74" s="119">
        <v>0.96489999999999998</v>
      </c>
      <c r="O74" s="119">
        <v>-2.8279999999999998</v>
      </c>
      <c r="P74" s="212">
        <f t="shared" si="7"/>
        <v>55.384416999999992</v>
      </c>
      <c r="Q74" s="213">
        <f t="shared" si="5"/>
        <v>-4.4169999999894571E-3</v>
      </c>
    </row>
    <row r="75" spans="1:17" x14ac:dyDescent="0.25">
      <c r="A75" s="202">
        <v>63</v>
      </c>
      <c r="B75" s="119" t="s">
        <v>329</v>
      </c>
      <c r="C75" s="203">
        <v>4600</v>
      </c>
      <c r="D75" s="204">
        <v>28</v>
      </c>
      <c r="E75" s="205">
        <v>0.5</v>
      </c>
      <c r="F75" s="204">
        <v>7</v>
      </c>
      <c r="G75" s="205">
        <v>50.95</v>
      </c>
      <c r="H75" s="206"/>
      <c r="I75" s="205"/>
      <c r="J75" s="119" t="s">
        <v>272</v>
      </c>
      <c r="K75" s="211">
        <f t="shared" si="6"/>
        <v>50.955978378378383</v>
      </c>
      <c r="L75" s="208">
        <f t="shared" si="3"/>
        <v>-5.9783783783800004E-3</v>
      </c>
      <c r="N75" s="119">
        <v>0.95589999999999997</v>
      </c>
      <c r="O75" s="119">
        <v>-1.0349999999999999</v>
      </c>
      <c r="P75" s="212">
        <f t="shared" si="7"/>
        <v>56.634447000000002</v>
      </c>
      <c r="Q75" s="213">
        <f t="shared" si="5"/>
        <v>-5.6844469999999987</v>
      </c>
    </row>
    <row r="76" spans="1:17" x14ac:dyDescent="0.25">
      <c r="A76" s="202">
        <v>64</v>
      </c>
      <c r="B76" s="119" t="s">
        <v>330</v>
      </c>
      <c r="C76" s="203">
        <v>4400</v>
      </c>
      <c r="D76" s="204">
        <v>35</v>
      </c>
      <c r="E76" s="205">
        <v>0.5</v>
      </c>
      <c r="F76" s="204">
        <v>5</v>
      </c>
      <c r="G76" s="205">
        <v>45.41</v>
      </c>
      <c r="H76" s="206"/>
      <c r="I76" s="205"/>
      <c r="J76" s="119" t="s">
        <v>273</v>
      </c>
      <c r="K76" s="211">
        <f t="shared" si="6"/>
        <v>45.60514705882354</v>
      </c>
      <c r="L76" s="208">
        <f t="shared" si="3"/>
        <v>-0.19514705882354377</v>
      </c>
      <c r="N76" s="119"/>
      <c r="O76" s="119"/>
      <c r="P76" s="212">
        <f t="shared" si="7"/>
        <v>0</v>
      </c>
      <c r="Q76" s="213">
        <f t="shared" si="5"/>
        <v>45.41</v>
      </c>
    </row>
    <row r="77" spans="1:17" x14ac:dyDescent="0.25">
      <c r="A77" s="202">
        <v>65</v>
      </c>
      <c r="B77" s="119" t="s">
        <v>331</v>
      </c>
      <c r="C77" s="203">
        <v>4400</v>
      </c>
      <c r="D77" s="204">
        <v>30</v>
      </c>
      <c r="E77" s="205">
        <v>0.5</v>
      </c>
      <c r="F77" s="204">
        <v>7</v>
      </c>
      <c r="G77" s="205">
        <v>47.69</v>
      </c>
      <c r="H77" s="206"/>
      <c r="I77" s="205"/>
      <c r="J77" s="119" t="s">
        <v>273</v>
      </c>
      <c r="K77" s="211">
        <f t="shared" si="6"/>
        <v>47.913235294117648</v>
      </c>
      <c r="L77" s="208">
        <f t="shared" si="3"/>
        <v>-0.22323529411765008</v>
      </c>
      <c r="N77" s="119"/>
      <c r="O77" s="119"/>
      <c r="P77" s="212">
        <f t="shared" si="7"/>
        <v>0</v>
      </c>
      <c r="Q77" s="213">
        <f t="shared" si="5"/>
        <v>47.69</v>
      </c>
    </row>
    <row r="78" spans="1:17" x14ac:dyDescent="0.25">
      <c r="A78" s="202">
        <v>66</v>
      </c>
      <c r="B78" s="119" t="s">
        <v>332</v>
      </c>
      <c r="C78" s="203">
        <v>4200</v>
      </c>
      <c r="D78" s="204">
        <v>32</v>
      </c>
      <c r="E78" s="205">
        <v>0.5</v>
      </c>
      <c r="F78" s="204">
        <v>6</v>
      </c>
      <c r="G78" s="205">
        <v>44.05</v>
      </c>
      <c r="H78" s="206"/>
      <c r="I78" s="205">
        <f>(((((100-8)/(100-D78))*D78))+(100-8))/100</f>
        <v>1.3529411764705883</v>
      </c>
      <c r="J78" s="119" t="s">
        <v>274</v>
      </c>
      <c r="K78" s="216">
        <f>((VLOOKUP(J78,$B$11:$G$18,6,FALSE)+(VLOOKUP(J78,$B$11:$G$18,4,FALSE)-0.8)*4+(VLOOKUP(J78,$B$11:$G$18,5,FALSE)-15)*0.4)*(C78/VLOOKUP(J78,$B$11:$G$18,2,FALSE))*(((100-D78)/(100-VLOOKUP(J78,$B$11:$G$18,3,FALSE))*(100-8/I78))/(100-8/$I$18)))-((E78-0.8)*4+(F78-15)*0.4)</f>
        <v>43.838836157391</v>
      </c>
      <c r="L78" s="208">
        <f t="shared" si="3"/>
        <v>0.21116384260899679</v>
      </c>
      <c r="N78" s="119"/>
      <c r="O78" s="119"/>
      <c r="P78" s="212">
        <f t="shared" si="7"/>
        <v>0</v>
      </c>
      <c r="Q78" s="213">
        <f t="shared" si="5"/>
        <v>44.05</v>
      </c>
    </row>
    <row r="79" spans="1:17" x14ac:dyDescent="0.25">
      <c r="A79" s="202">
        <v>67</v>
      </c>
      <c r="B79" s="119" t="s">
        <v>333</v>
      </c>
      <c r="C79" s="203">
        <v>4200</v>
      </c>
      <c r="D79" s="204">
        <v>33</v>
      </c>
      <c r="E79" s="205">
        <v>1.75</v>
      </c>
      <c r="F79" s="204">
        <v>6</v>
      </c>
      <c r="G79" s="205">
        <v>38.44</v>
      </c>
      <c r="H79" s="206"/>
      <c r="I79" s="205">
        <f>(((((100-8)/(100-D79))*D79))+(100-8))/100</f>
        <v>1.3731343283582089</v>
      </c>
      <c r="J79" s="119" t="s">
        <v>274</v>
      </c>
      <c r="K79" s="216">
        <f>((VLOOKUP(J79,$B$11:$G$18,6,FALSE)+(VLOOKUP(J79,$B$11:$G$18,4,FALSE)-0.8)*4+(VLOOKUP(J79,$B$11:$G$18,5,FALSE)-15)*0.4)*(C79/VLOOKUP(J79,$B$11:$G$18,2,FALSE))*(((100-D79)/(100-VLOOKUP(J79,$B$11:$G$18,3,FALSE))*(100-8/I79))/(100-8/$I$18)))-((E79-0.8)*4+(F79-15)*0.4)</f>
        <v>38.300285288904639</v>
      </c>
      <c r="L79" s="208">
        <f t="shared" si="3"/>
        <v>0.13971471109535827</v>
      </c>
      <c r="N79" s="119">
        <v>1.0327</v>
      </c>
      <c r="O79" s="119">
        <v>-7.3460000000000001</v>
      </c>
      <c r="P79" s="212">
        <f t="shared" si="7"/>
        <v>38.443917999999996</v>
      </c>
      <c r="Q79" s="213">
        <f t="shared" si="5"/>
        <v>-3.9179999999987558E-3</v>
      </c>
    </row>
    <row r="80" spans="1:17" x14ac:dyDescent="0.25">
      <c r="A80" s="202">
        <v>68</v>
      </c>
      <c r="B80" s="119" t="s">
        <v>334</v>
      </c>
      <c r="C80" s="203">
        <v>3800</v>
      </c>
      <c r="D80" s="204">
        <v>41</v>
      </c>
      <c r="E80" s="205">
        <v>0.4</v>
      </c>
      <c r="F80" s="204">
        <v>5</v>
      </c>
      <c r="G80" s="205">
        <v>30.56</v>
      </c>
      <c r="H80" s="206"/>
      <c r="I80" s="205">
        <f>(((((100-8)/(100-D80))*D80))+(100-8))/100</f>
        <v>1.5593220338983051</v>
      </c>
      <c r="J80" s="119" t="s">
        <v>274</v>
      </c>
      <c r="K80" s="217">
        <f>((VLOOKUP(J80,$B$11:$G$18,6,FALSE)+(VLOOKUP(J80,$B$11:$G$18,4,FALSE)-0.8)*4+(VLOOKUP(J80,$B$11:$G$18,5,FALSE)-15)*0.4)*(C80/VLOOKUP(J80,$B$11:$G$18,2,FALSE))*(((100-D80)/(100-VLOOKUP(J80,$B$11:$G$18,3,FALSE))*(100-8/I80))/(100-8/$I$18)))</f>
        <v>30.900944697084793</v>
      </c>
      <c r="L80" s="208">
        <f t="shared" si="3"/>
        <v>-0.3409446970847938</v>
      </c>
      <c r="N80" s="119">
        <v>0.84599999999999997</v>
      </c>
      <c r="O80" s="119">
        <v>0.14599999999999999</v>
      </c>
      <c r="P80" s="212">
        <f t="shared" si="7"/>
        <v>37.657640000000001</v>
      </c>
      <c r="Q80" s="213">
        <f t="shared" si="5"/>
        <v>-7.0976400000000019</v>
      </c>
    </row>
    <row r="81" spans="1:19" x14ac:dyDescent="0.25">
      <c r="A81" s="202">
        <v>69</v>
      </c>
      <c r="B81" s="119" t="s">
        <v>335</v>
      </c>
      <c r="C81" s="203">
        <v>3520</v>
      </c>
      <c r="D81" s="204">
        <v>43.4</v>
      </c>
      <c r="E81" s="205">
        <v>0.15</v>
      </c>
      <c r="F81" s="204">
        <v>3.4</v>
      </c>
      <c r="G81" s="205">
        <v>27.1</v>
      </c>
      <c r="H81" s="206"/>
      <c r="I81" s="205">
        <f>(((((100-8)/(100-D81))*D81))+(100-8))/100</f>
        <v>1.6254416961130744</v>
      </c>
      <c r="J81" s="119" t="s">
        <v>274</v>
      </c>
      <c r="K81" s="217">
        <f>((VLOOKUP(J81,$B$11:$G$18,6,FALSE)+(VLOOKUP(J81,$B$11:$G$18,4,FALSE)-0.8)*4+(VLOOKUP(J81,$B$11:$G$18,5,FALSE)-15)*0.4)*(C81/VLOOKUP(J81,$B$11:$G$18,2,FALSE))*(((100-D81)/(100-VLOOKUP(J81,$B$11:$G$18,3,FALSE))*(100-8/I81))/(100-8/$I$18)))</f>
        <v>27.520071769537992</v>
      </c>
      <c r="L81" s="208">
        <f t="shared" si="3"/>
        <v>-0.42007176953799075</v>
      </c>
      <c r="N81" s="119">
        <v>0.72419999999999995</v>
      </c>
      <c r="O81" s="119">
        <v>-5.0110000000000001</v>
      </c>
      <c r="P81" s="212">
        <f t="shared" si="7"/>
        <v>27.100027999999998</v>
      </c>
      <c r="Q81" s="213">
        <f t="shared" si="5"/>
        <v>-2.7999999996808356E-5</v>
      </c>
    </row>
    <row r="82" spans="1:19" x14ac:dyDescent="0.25">
      <c r="A82" s="202">
        <v>70</v>
      </c>
      <c r="B82" s="119" t="s">
        <v>336</v>
      </c>
      <c r="C82" s="203">
        <v>2995</v>
      </c>
      <c r="D82" s="204">
        <v>50.1</v>
      </c>
      <c r="E82" s="205">
        <v>0.6</v>
      </c>
      <c r="F82" s="204">
        <v>5.3</v>
      </c>
      <c r="G82" s="205">
        <v>20.2</v>
      </c>
      <c r="H82" s="206"/>
      <c r="I82" s="205">
        <f>(((((100-8)/(100-D82))*D82))+(100-8))/100</f>
        <v>1.8436873747494991</v>
      </c>
      <c r="J82" s="119" t="s">
        <v>274</v>
      </c>
      <c r="K82" s="217">
        <f>((VLOOKUP(J82,$B$11:$G$18,6,FALSE)+(VLOOKUP(J82,$B$11:$G$18,4,FALSE)-0.8)*4+(VLOOKUP(J82,$B$11:$G$18,5,FALSE)-15)*0.4)*(C82/VLOOKUP(J82,$B$11:$G$18,2,FALSE))*(((100-D82)/(100-VLOOKUP(J82,$B$11:$G$18,3,FALSE))*(100-8/I82))/(100-8/$I$18)))</f>
        <v>20.770212267757131</v>
      </c>
      <c r="L82" s="208">
        <f t="shared" si="3"/>
        <v>-0.57021226775713174</v>
      </c>
      <c r="N82" s="119">
        <v>0.53990000000000005</v>
      </c>
      <c r="O82" s="119">
        <v>-3.7629999999999999</v>
      </c>
      <c r="P82" s="212">
        <f t="shared" si="7"/>
        <v>20.176166000000002</v>
      </c>
      <c r="Q82" s="213">
        <f t="shared" si="5"/>
        <v>2.3833999999997246E-2</v>
      </c>
    </row>
    <row r="83" spans="1:19" x14ac:dyDescent="0.25">
      <c r="C83" s="218"/>
      <c r="D83" s="219"/>
      <c r="F83" s="219"/>
    </row>
    <row r="84" spans="1:19" x14ac:dyDescent="0.25">
      <c r="C84" s="218"/>
      <c r="D84" s="219"/>
      <c r="F84" s="219"/>
    </row>
    <row r="85" spans="1:19" s="123" customFormat="1" ht="15" customHeight="1" x14ac:dyDescent="0.25">
      <c r="A85" s="268" t="s">
        <v>257</v>
      </c>
      <c r="B85" s="268" t="s">
        <v>258</v>
      </c>
      <c r="C85" s="268" t="s">
        <v>259</v>
      </c>
      <c r="D85" s="268"/>
      <c r="E85" s="268"/>
      <c r="F85" s="268"/>
      <c r="G85" s="268" t="s">
        <v>219</v>
      </c>
      <c r="H85" s="198"/>
      <c r="I85" s="268" t="s">
        <v>218</v>
      </c>
      <c r="J85" s="268" t="s">
        <v>220</v>
      </c>
      <c r="K85" s="197" t="s">
        <v>213</v>
      </c>
      <c r="L85" s="268" t="s">
        <v>213</v>
      </c>
      <c r="M85" s="189"/>
      <c r="N85" s="269" t="s">
        <v>262</v>
      </c>
      <c r="O85" s="269" t="s">
        <v>263</v>
      </c>
      <c r="P85" s="269" t="s">
        <v>264</v>
      </c>
      <c r="Q85" s="269" t="s">
        <v>265</v>
      </c>
      <c r="R85" s="199"/>
    </row>
    <row r="86" spans="1:19" s="123" customFormat="1" ht="30" x14ac:dyDescent="0.25">
      <c r="A86" s="268"/>
      <c r="B86" s="268"/>
      <c r="C86" s="200" t="s">
        <v>223</v>
      </c>
      <c r="D86" s="200" t="s">
        <v>224</v>
      </c>
      <c r="E86" s="200" t="s">
        <v>226</v>
      </c>
      <c r="F86" s="200" t="s">
        <v>227</v>
      </c>
      <c r="G86" s="268"/>
      <c r="H86" s="198"/>
      <c r="I86" s="275"/>
      <c r="J86" s="275"/>
      <c r="K86" s="201" t="s">
        <v>266</v>
      </c>
      <c r="L86" s="268"/>
      <c r="M86" s="189"/>
      <c r="N86" s="270"/>
      <c r="O86" s="270"/>
      <c r="P86" s="270"/>
      <c r="Q86" s="270"/>
      <c r="R86" s="199"/>
    </row>
    <row r="87" spans="1:19" s="223" customFormat="1" x14ac:dyDescent="0.25">
      <c r="A87" s="220"/>
      <c r="B87" s="221"/>
      <c r="C87" s="222"/>
      <c r="D87" s="221"/>
      <c r="E87" s="221"/>
      <c r="F87" s="221"/>
      <c r="H87" s="191"/>
      <c r="I87" s="222"/>
      <c r="J87" s="222"/>
      <c r="K87" s="224"/>
      <c r="L87" s="225"/>
      <c r="M87" s="226"/>
      <c r="N87" s="227"/>
      <c r="O87" s="227"/>
      <c r="P87" s="227"/>
      <c r="Q87" s="227"/>
      <c r="R87" s="228"/>
    </row>
    <row r="88" spans="1:19" x14ac:dyDescent="0.25">
      <c r="A88" s="202"/>
      <c r="B88" s="229"/>
      <c r="C88" s="230">
        <v>5700</v>
      </c>
      <c r="D88" s="231">
        <v>11</v>
      </c>
      <c r="E88" s="232">
        <v>0.8</v>
      </c>
      <c r="F88" s="231">
        <v>14</v>
      </c>
      <c r="G88" s="233">
        <v>41274</v>
      </c>
      <c r="H88" s="206"/>
      <c r="I88" s="205">
        <f>(((((100-8)/(100-D88))*D88))+(100-8))/100</f>
        <v>1.0337078651685394</v>
      </c>
      <c r="J88" s="9" t="str">
        <f>IF(C88&gt;6850,$B$11,IF(C88&gt;6400,$B$12,IF(C88&gt;=5900,$B$13,IF(C88&gt;=5500,$B$14,IF(C88&gt;=5125,$B$15,IF(C88&gt;=4600,$B$16,IF(C88&gt;=4300,$B$17,$B$18)))))))</f>
        <v xml:space="preserve"> Indominco IM_East</v>
      </c>
      <c r="K88" s="234">
        <f ca="1">OFFSET('HBA 2009-2015'!$C$45,MATCH(MONTH(G88)&amp;"-"&amp;YEAR(G88),'HBA 2009-2015'!$B$46:$B$113,0),MATCH(J88,'HBA 2009-2015'!$D$2:$K$2,0))</f>
        <v>66.86</v>
      </c>
      <c r="L88" s="234">
        <f ca="1">IF(J88= $B$18,IF(D88&lt;40,((K88+(VLOOKUP(J88,$B$11:$G$18,4,FALSE)-0.8)*4+(VLOOKUP(J88,$B$11:$G$18,5,FALSE)-15)*0.4)*(C88/VLOOKUP(J88,$B$11:$G$18,2,FALSE))*(((100-D88)/(100-VLOOKUP(J88,$B$11:$G$18,3,FALSE))*(100-8/I88))/(100-8/$I$18)))-((E88-0.8)*4+(F88-15)*0.4),((VLOOKUP(J88,$B$11:$G$18,6,FALSE)+(VLOOKUP(J88,$B$11:$G$18,4,FALSE)-0.8)*4+(VLOOKUP(J88,$B$11:$G$18,5,FALSE)-15)*0.4)*(C88/VLOOKUP(J88,$B$11:$G$18,2,FALSE))*(((100-D88)/(100-VLOOKUP(J88,$B$11:$G$18,3,FALSE))*(100-8/I88))/(100-8/$I$18)))),((K88+(VLOOKUP(J88,$B$11:$G$18,4,FALSE)-0.8)*4+(VLOOKUP(J88,$B$11:$G$18,5,FALSE)-15)*0.4)*(C88/VLOOKUP(J88,$B$11:$G$18,2,FALSE))*(((100-D88)/(100-VLOOKUP(J88,$B$11:$G$18,3,FALSE))*(100-8))/(100-8)))-((E88-0.8)*4+(F88-15)*0.4))</f>
        <v>71.578424242424262</v>
      </c>
      <c r="S88" s="223"/>
    </row>
    <row r="89" spans="1:19" x14ac:dyDescent="0.25">
      <c r="A89" s="202"/>
      <c r="B89" s="229"/>
      <c r="C89" s="230">
        <v>3416.0245844875344</v>
      </c>
      <c r="D89" s="231">
        <v>42.07</v>
      </c>
      <c r="E89" s="232">
        <v>11.25</v>
      </c>
      <c r="F89" s="231">
        <v>0.19</v>
      </c>
      <c r="G89" s="233">
        <v>40967</v>
      </c>
      <c r="H89" s="206"/>
      <c r="I89" s="205">
        <f>(((((100-8)/(100-D89))*D89))+(100-8))/100</f>
        <v>1.5881235974451926</v>
      </c>
      <c r="J89" s="9" t="str">
        <f>IF(C89&gt;6850,$B$11,IF(C89&gt;6400,$B$12,IF(C89&gt;=5900,$B$13,IF(C89&gt;=5500,$B$14,IF(C89&gt;=5125,$B$15,IF(C89&gt;=4600,$B$16,IF(C89&gt;=4300,$B$17,$B$18)))))))</f>
        <v xml:space="preserve"> Ecocoal</v>
      </c>
      <c r="K89" s="234">
        <f ca="1">OFFSET('HBA 2009-2015'!$C$45,MATCH(MONTH(G89)&amp;"-"&amp;YEAR(G89),'HBA 2009-2015'!$B$46:$B$113,0),MATCH(J89,'HBA 2009-2015'!$D$2:$K$2,0))</f>
        <v>57.99</v>
      </c>
      <c r="L89" s="234">
        <f t="shared" ref="L89:L90" si="8">IF(J89= $B$18,IF(D89&lt;40,((K89+(VLOOKUP(J89,$B$11:$G$18,4,FALSE)-0.8)*4+(VLOOKUP(J89,$B$11:$G$18,5,FALSE)-15)*0.4)*(C89/VLOOKUP(J89,$B$11:$G$18,2,FALSE))*(((100-D89)/(100-VLOOKUP(J89,$B$11:$G$18,3,FALSE))*(100-8/I89))/(100-8/$I$18)))-((E89-0.8)*4+(F89-15)*0.4),((VLOOKUP(J89,$B$11:$G$18,6,FALSE)+(VLOOKUP(J89,$B$11:$G$18,4,FALSE)-0.8)*4+(VLOOKUP(J89,$B$11:$G$18,5,FALSE)-15)*0.4)*(C89/VLOOKUP(J89,$B$11:$G$18,2,FALSE))*(((100-D89)/(100-VLOOKUP(J89,$B$11:$G$18,3,FALSE))*(100-8/I89))/(100-8/$I$18)))),((K89+(VLOOKUP(J89,$B$11:$G$18,4,FALSE)-0.8)*4+(VLOOKUP(J89,$B$11:$G$18,5,FALSE)-15)*0.4)*(C89/VLOOKUP(J89,$B$11:$G$18,2,FALSE))*(((100-D89)/(100-VLOOKUP(J89,$B$11:$G$18,3,FALSE))*(100-8))/(100-8)))-((E89-0.8)*4+(F89-15)*0.4))</f>
        <v>27.301492591396396</v>
      </c>
      <c r="S89" s="223"/>
    </row>
    <row r="90" spans="1:19" x14ac:dyDescent="0.25">
      <c r="C90" s="125"/>
      <c r="D90" s="125"/>
      <c r="E90" s="125"/>
      <c r="F90" s="125"/>
      <c r="G90" s="233">
        <v>41274</v>
      </c>
      <c r="H90" s="206"/>
      <c r="I90" s="205">
        <f>(((((100-8)/(100-D90))*D90))+(100-8))/100</f>
        <v>0.92</v>
      </c>
      <c r="J90" s="9" t="str">
        <f>IF(C90&gt;6850,$B$11,IF(C90&gt;6400,$B$12,IF(C90&gt;=5900,$B$13,IF(C90&gt;=5500,$B$14,IF(C90&gt;=5125,$B$15,IF(C90&gt;=4600,$B$16,IF(C90&gt;=4300,$B$17,$B$18)))))))</f>
        <v xml:space="preserve"> Ecocoal</v>
      </c>
      <c r="K90" s="234">
        <f ca="1">OFFSET('HBA 2009-2015'!$C$45,MATCH(MONTH(G90)&amp;"-"&amp;YEAR(G90),'HBA 2009-2015'!$B$46:$B$113,0),MATCH(J90,'HBA 2009-2015'!$D$2:$K$2,0))</f>
        <v>44.34</v>
      </c>
      <c r="L90" s="234">
        <f t="shared" ca="1" si="8"/>
        <v>9.1999999999999993</v>
      </c>
    </row>
    <row r="91" spans="1:19" x14ac:dyDescent="0.25">
      <c r="C91" s="125"/>
      <c r="D91" s="125"/>
    </row>
    <row r="93" spans="1:19" x14ac:dyDescent="0.25">
      <c r="C93" s="125"/>
      <c r="D93" s="125"/>
    </row>
    <row r="94" spans="1:19" x14ac:dyDescent="0.25">
      <c r="C94" s="218"/>
      <c r="F94" s="219"/>
    </row>
    <row r="95" spans="1:19" x14ac:dyDescent="0.25">
      <c r="C95" s="218"/>
      <c r="F95" s="219"/>
    </row>
    <row r="96" spans="1:19" x14ac:dyDescent="0.25">
      <c r="C96" s="218"/>
      <c r="F96" s="219"/>
    </row>
    <row r="97" spans="5:6" x14ac:dyDescent="0.25">
      <c r="F97" s="219"/>
    </row>
    <row r="98" spans="5:6" x14ac:dyDescent="0.25">
      <c r="E98" s="219"/>
    </row>
    <row r="99" spans="5:6" x14ac:dyDescent="0.25">
      <c r="F99" s="219"/>
    </row>
  </sheetData>
  <mergeCells count="27">
    <mergeCell ref="A5:G5"/>
    <mergeCell ref="D6:E6"/>
    <mergeCell ref="A8:G8"/>
    <mergeCell ref="A9:A10"/>
    <mergeCell ref="B9:B10"/>
    <mergeCell ref="C9:F9"/>
    <mergeCell ref="P9:P10"/>
    <mergeCell ref="Q9:Q10"/>
    <mergeCell ref="A19:G19"/>
    <mergeCell ref="A20:G20"/>
    <mergeCell ref="A85:A86"/>
    <mergeCell ref="B85:B86"/>
    <mergeCell ref="C85:F85"/>
    <mergeCell ref="G85:G86"/>
    <mergeCell ref="I85:I86"/>
    <mergeCell ref="J85:J86"/>
    <mergeCell ref="I9:I10"/>
    <mergeCell ref="J9:J10"/>
    <mergeCell ref="K9:K10"/>
    <mergeCell ref="L9:L10"/>
    <mergeCell ref="N9:N10"/>
    <mergeCell ref="O9:O10"/>
    <mergeCell ref="L85:L86"/>
    <mergeCell ref="N85:N86"/>
    <mergeCell ref="O85:O86"/>
    <mergeCell ref="P85:P86"/>
    <mergeCell ref="Q85:Q86"/>
  </mergeCells>
  <pageMargins left="0.7" right="0.7" top="0.75" bottom="0.75" header="0.3" footer="0.3"/>
  <pageSetup paperSize="9" orientation="portrait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SUMMARY LOADING PONTON 2012</vt:lpstr>
      <vt:lpstr>Rumus Royalty</vt:lpstr>
      <vt:lpstr>HBA 2009-2015</vt:lpstr>
      <vt:lpstr>Tabel</vt:lpstr>
      <vt:lpstr>Chart</vt:lpstr>
      <vt:lpstr>HPB Dec 2012</vt:lpstr>
      <vt:lpstr>'SUMMARY LOADING PONTON 2012'!Print_Area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Papang</dc:creator>
  <cp:lastModifiedBy>Alexander Ringo</cp:lastModifiedBy>
  <cp:lastPrinted>2013-08-01T09:37:21Z</cp:lastPrinted>
  <dcterms:created xsi:type="dcterms:W3CDTF">2013-07-30T03:42:18Z</dcterms:created>
  <dcterms:modified xsi:type="dcterms:W3CDTF">2016-02-19T07:52:52Z</dcterms:modified>
</cp:coreProperties>
</file>